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drawings/drawing11.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2.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13.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4.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drawings/drawing15.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drawings/drawing16.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15" windowWidth="10260" windowHeight="8160" tabRatio="940" firstSheet="8" activeTab="13"/>
  </bookViews>
  <sheets>
    <sheet name="標準化得点計算" sheetId="93" state="hidden" r:id="rId1"/>
    <sheet name="作成方法(1)" sheetId="111" r:id="rId2"/>
    <sheet name="作成方法(2)" sheetId="112" r:id="rId3"/>
    <sheet name="作成方法(3)" sheetId="123" r:id="rId4"/>
    <sheet name="入力シート" sheetId="107" r:id="rId5"/>
    <sheet name="「学力向上アクションプラン」(1)(2-1)(2-2)" sheetId="129" r:id="rId6"/>
    <sheet name="公表用資料" sheetId="131" r:id="rId7"/>
    <sheet name="(3)全体の概要 ・国語" sheetId="114" r:id="rId8"/>
    <sheet name="(4)算数" sheetId="74" r:id="rId9"/>
    <sheet name="(5)児童質問紙より(1)" sheetId="99" r:id="rId10"/>
    <sheet name="(５)児童質問紙より(2)" sheetId="132" r:id="rId11"/>
    <sheet name="(５)児童質問紙より(3)" sheetId="135" r:id="rId12"/>
    <sheet name="(5)児童質問紙より(4)" sheetId="136" r:id="rId13"/>
    <sheet name="(6)学校質問紙より(1)" sheetId="119" r:id="rId14"/>
    <sheet name="(6)学校質問紙より(2)" sheetId="137" r:id="rId15"/>
    <sheet name="(6)学校質問紙より(３)" sheetId="138" r:id="rId16"/>
    <sheet name="(6)学校質問紙より(4)" sheetId="139" r:id="rId17"/>
    <sheet name="基礎データ（教科）" sheetId="110" r:id="rId18"/>
    <sheet name="基礎データ（質問紙）" sheetId="118" r:id="rId19"/>
  </sheets>
  <definedNames>
    <definedName name="_xlnm.Print_Area" localSheetId="7">'(3)全体の概要 ・国語'!$A$1:$O$48</definedName>
    <definedName name="_xlnm.Print_Area" localSheetId="8">'(4)算数'!$A$1:$O$58</definedName>
    <definedName name="_xlnm.Print_Area" localSheetId="9">'(5)児童質問紙より(1)'!$A$1:$K$62</definedName>
    <definedName name="_xlnm.Print_Area" localSheetId="13">'(6)学校質問紙より(1)'!$A$1:$K$62</definedName>
    <definedName name="_xlnm.Print_Area" localSheetId="5">'「学力向上アクションプラン」(1)(2-1)(2-2)'!$A$1:$M$144</definedName>
    <definedName name="_xlnm.Print_Area" localSheetId="17">'基礎データ（教科）'!$A$1:$O$30</definedName>
    <definedName name="_xlnm.Print_Area" localSheetId="18">'基礎データ（質問紙）'!$A$1:$K$119,'基礎データ（質問紙）'!$M$1:$X$134</definedName>
    <definedName name="_xlnm.Print_Area" localSheetId="6">公表用資料!$A$1:$M$102</definedName>
    <definedName name="_xlnm.Print_Area" localSheetId="1">'作成方法(1)'!$A$1:$J$36</definedName>
    <definedName name="_xlnm.Print_Area" localSheetId="2">'作成方法(2)'!$A$1:$H$20</definedName>
    <definedName name="_xlnm.Print_Area" localSheetId="3">'作成方法(3)'!$A$1:$H$18</definedName>
    <definedName name="_xlnm.Print_Area" localSheetId="4">入力シート!$A$1:$AN$34</definedName>
    <definedName name="_xlnm.Print_Area" localSheetId="0">標準化得点計算!$A$1:$P$27</definedName>
    <definedName name="_xlnm.Print_Titles" localSheetId="18">'基礎データ（質問紙）'!$1:$3</definedName>
  </definedNames>
  <calcPr calcId="145621"/>
  <customWorkbookViews>
    <customWorkbookView name="ww" guid="{D025AF4C-A8DC-46B3-90DB-3A746BAB1286}" maximized="1" showHorizontalScroll="0" showVerticalScroll="0" windowWidth="1020" windowHeight="619" activeSheetId="11" showStatusbar="0"/>
  </customWorkbookViews>
</workbook>
</file>

<file path=xl/calcChain.xml><?xml version="1.0" encoding="utf-8"?>
<calcChain xmlns="http://schemas.openxmlformats.org/spreadsheetml/2006/main">
  <c r="AA51" i="139" l="1"/>
  <c r="Z46" i="139"/>
  <c r="Y46" i="139"/>
  <c r="X46" i="139"/>
  <c r="W46" i="139"/>
  <c r="V46" i="139"/>
  <c r="U46" i="139"/>
  <c r="T46" i="139"/>
  <c r="S46" i="139"/>
  <c r="R46" i="139"/>
  <c r="Q46" i="139"/>
  <c r="AA41" i="139"/>
  <c r="AA30" i="139"/>
  <c r="AA21" i="139"/>
  <c r="AA11" i="139"/>
  <c r="P2" i="139"/>
  <c r="A62" i="139" s="1"/>
  <c r="AA51" i="138"/>
  <c r="Z46" i="138"/>
  <c r="Y46" i="138"/>
  <c r="X46" i="138"/>
  <c r="W46" i="138"/>
  <c r="V46" i="138"/>
  <c r="U46" i="138"/>
  <c r="T46" i="138"/>
  <c r="S46" i="138"/>
  <c r="R46" i="138"/>
  <c r="Q46" i="138"/>
  <c r="AA41" i="138"/>
  <c r="AA30" i="138"/>
  <c r="AA21" i="138"/>
  <c r="AA11" i="138"/>
  <c r="P2" i="138"/>
  <c r="AA51" i="137"/>
  <c r="Z46" i="137"/>
  <c r="Y46" i="137"/>
  <c r="X46" i="137"/>
  <c r="W46" i="137"/>
  <c r="V46" i="137"/>
  <c r="U46" i="137"/>
  <c r="T46" i="137"/>
  <c r="S46" i="137"/>
  <c r="R46" i="137"/>
  <c r="Q46" i="137"/>
  <c r="AA41" i="137"/>
  <c r="AA30" i="137"/>
  <c r="AA21" i="137"/>
  <c r="AA11" i="137"/>
  <c r="P2" i="137"/>
  <c r="Q2" i="139" l="1"/>
  <c r="Q7" i="139" s="1"/>
  <c r="A62" i="138"/>
  <c r="Q2" i="138"/>
  <c r="Q7" i="138" s="1"/>
  <c r="Q2" i="137"/>
  <c r="Q7" i="137" s="1"/>
  <c r="P2" i="136"/>
  <c r="P2" i="135"/>
  <c r="A62" i="135" s="1"/>
  <c r="P2" i="132"/>
  <c r="A62" i="132" s="1"/>
  <c r="A56" i="131"/>
  <c r="Q18" i="139" l="1"/>
  <c r="Q18" i="138"/>
  <c r="Q18" i="137"/>
  <c r="Q2" i="136"/>
  <c r="Q10" i="136" s="1"/>
  <c r="Q18" i="136" s="1"/>
  <c r="Q2" i="135"/>
  <c r="Q10" i="135" s="1"/>
  <c r="Q18" i="135" s="1"/>
  <c r="Q2" i="132"/>
  <c r="Q10" i="132" s="1"/>
  <c r="Q18" i="132" s="1"/>
  <c r="AR19" i="123"/>
  <c r="AR18" i="123"/>
  <c r="AR17" i="123"/>
  <c r="AR15" i="123"/>
  <c r="AR14" i="123"/>
  <c r="AR13" i="123"/>
  <c r="AT12" i="123"/>
  <c r="P7" i="139"/>
  <c r="P7" i="137"/>
  <c r="P7" i="138"/>
  <c r="W12" i="139" l="1"/>
  <c r="W15" i="139" s="1"/>
  <c r="S12" i="139"/>
  <c r="S15" i="139" s="1"/>
  <c r="Y12" i="139"/>
  <c r="Y15" i="139" s="1"/>
  <c r="Q12" i="139"/>
  <c r="Q15" i="139" s="1"/>
  <c r="X12" i="139"/>
  <c r="X15" i="139" s="1"/>
  <c r="Z12" i="139"/>
  <c r="Z15" i="139" s="1"/>
  <c r="V12" i="139"/>
  <c r="V15" i="139" s="1"/>
  <c r="R12" i="139"/>
  <c r="R15" i="139" s="1"/>
  <c r="R7" i="139"/>
  <c r="B7" i="139"/>
  <c r="AA13" i="139"/>
  <c r="U12" i="139"/>
  <c r="U15" i="139" s="1"/>
  <c r="T12" i="139"/>
  <c r="T15" i="139" s="1"/>
  <c r="Q27" i="139"/>
  <c r="W12" i="138"/>
  <c r="W15" i="138" s="1"/>
  <c r="S12" i="138"/>
  <c r="S15" i="138" s="1"/>
  <c r="Z12" i="138"/>
  <c r="Z15" i="138" s="1"/>
  <c r="V12" i="138"/>
  <c r="V15" i="138" s="1"/>
  <c r="R12" i="138"/>
  <c r="R15" i="138" s="1"/>
  <c r="R7" i="138"/>
  <c r="B7" i="138"/>
  <c r="AA13" i="138"/>
  <c r="Y12" i="138"/>
  <c r="Y15" i="138" s="1"/>
  <c r="U12" i="138"/>
  <c r="U15" i="138" s="1"/>
  <c r="Q12" i="138"/>
  <c r="Q15" i="138" s="1"/>
  <c r="X12" i="138"/>
  <c r="X15" i="138" s="1"/>
  <c r="T12" i="138"/>
  <c r="T15" i="138" s="1"/>
  <c r="Q27" i="138"/>
  <c r="Z12" i="137"/>
  <c r="Z15" i="137" s="1"/>
  <c r="V12" i="137"/>
  <c r="V15" i="137" s="1"/>
  <c r="R12" i="137"/>
  <c r="R15" i="137" s="1"/>
  <c r="R7" i="137"/>
  <c r="B7" i="137"/>
  <c r="T12" i="137"/>
  <c r="T15" i="137" s="1"/>
  <c r="W12" i="137"/>
  <c r="W15" i="137" s="1"/>
  <c r="S12" i="137"/>
  <c r="S15" i="137" s="1"/>
  <c r="AA13" i="137"/>
  <c r="Y12" i="137"/>
  <c r="Y15" i="137" s="1"/>
  <c r="U12" i="137"/>
  <c r="U15" i="137" s="1"/>
  <c r="Q12" i="137"/>
  <c r="Q15" i="137" s="1"/>
  <c r="X12" i="137"/>
  <c r="X15" i="137" s="1"/>
  <c r="Q27" i="137"/>
  <c r="Q27" i="136"/>
  <c r="Q27" i="135"/>
  <c r="R10" i="132"/>
  <c r="B7" i="132"/>
  <c r="Q13" i="132"/>
  <c r="Z14" i="132"/>
  <c r="Q27" i="132"/>
  <c r="J39" i="131"/>
  <c r="F39" i="131"/>
  <c r="B39" i="131"/>
  <c r="Q14" i="138"/>
  <c r="X14" i="138"/>
  <c r="Y14" i="139"/>
  <c r="W14" i="139"/>
  <c r="P18" i="136"/>
  <c r="S15" i="132"/>
  <c r="Y14" i="138"/>
  <c r="P18" i="137"/>
  <c r="P18" i="138"/>
  <c r="P10" i="135"/>
  <c r="Z14" i="138"/>
  <c r="U14" i="139"/>
  <c r="P10" i="136"/>
  <c r="Q12" i="132"/>
  <c r="P18" i="135"/>
  <c r="P18" i="139"/>
  <c r="W14" i="138"/>
  <c r="Q14" i="137"/>
  <c r="X12" i="132"/>
  <c r="Q13" i="135" l="1"/>
  <c r="R10" i="135"/>
  <c r="Z14" i="135"/>
  <c r="B7" i="135"/>
  <c r="Q13" i="136"/>
  <c r="B7" i="136"/>
  <c r="R10" i="136"/>
  <c r="Z14" i="136"/>
  <c r="AA15" i="138"/>
  <c r="AA15" i="139"/>
  <c r="AA15" i="137"/>
  <c r="X22" i="139"/>
  <c r="X25" i="139" s="1"/>
  <c r="T22" i="139"/>
  <c r="T25" i="139" s="1"/>
  <c r="W22" i="139"/>
  <c r="W25" i="139" s="1"/>
  <c r="S22" i="139"/>
  <c r="S25" i="139" s="1"/>
  <c r="Z22" i="139"/>
  <c r="Z25" i="139" s="1"/>
  <c r="V22" i="139"/>
  <c r="V25" i="139" s="1"/>
  <c r="R22" i="139"/>
  <c r="R25" i="139" s="1"/>
  <c r="R18" i="139"/>
  <c r="B18" i="139"/>
  <c r="AA23" i="139"/>
  <c r="U22" i="139"/>
  <c r="U25" i="139" s="1"/>
  <c r="Q22" i="139"/>
  <c r="Q25" i="139" s="1"/>
  <c r="Y22" i="139"/>
  <c r="Y25" i="139" s="1"/>
  <c r="Q38" i="139"/>
  <c r="W22" i="138"/>
  <c r="W25" i="138" s="1"/>
  <c r="S22" i="138"/>
  <c r="S25" i="138" s="1"/>
  <c r="AA23" i="138"/>
  <c r="Z22" i="138"/>
  <c r="Z25" i="138" s="1"/>
  <c r="U22" i="138"/>
  <c r="U25" i="138" s="1"/>
  <c r="Y22" i="138"/>
  <c r="Y25" i="138" s="1"/>
  <c r="T22" i="138"/>
  <c r="T25" i="138" s="1"/>
  <c r="B18" i="138"/>
  <c r="X22" i="138"/>
  <c r="X25" i="138" s="1"/>
  <c r="R22" i="138"/>
  <c r="R25" i="138" s="1"/>
  <c r="R18" i="138"/>
  <c r="Q22" i="138"/>
  <c r="Q25" i="138" s="1"/>
  <c r="V22" i="138"/>
  <c r="V25" i="138" s="1"/>
  <c r="Q38" i="138"/>
  <c r="X22" i="137"/>
  <c r="X25" i="137" s="1"/>
  <c r="T22" i="137"/>
  <c r="T25" i="137" s="1"/>
  <c r="W22" i="137"/>
  <c r="W25" i="137" s="1"/>
  <c r="S22" i="137"/>
  <c r="S25" i="137" s="1"/>
  <c r="AA23" i="137"/>
  <c r="U22" i="137"/>
  <c r="U25" i="137" s="1"/>
  <c r="B18" i="137"/>
  <c r="Y22" i="137"/>
  <c r="Y25" i="137" s="1"/>
  <c r="V22" i="137"/>
  <c r="V25" i="137" s="1"/>
  <c r="Z22" i="137"/>
  <c r="Z25" i="137" s="1"/>
  <c r="R22" i="137"/>
  <c r="R25" i="137" s="1"/>
  <c r="Q22" i="137"/>
  <c r="Q25" i="137" s="1"/>
  <c r="R18" i="137"/>
  <c r="Q38" i="137"/>
  <c r="H16" i="132"/>
  <c r="G16" i="132" s="1"/>
  <c r="X13" i="132"/>
  <c r="F14" i="132"/>
  <c r="E14" i="132" s="1"/>
  <c r="B18" i="136"/>
  <c r="Q22" i="136"/>
  <c r="R18" i="136"/>
  <c r="Z23" i="136"/>
  <c r="Q38" i="136"/>
  <c r="B18" i="135"/>
  <c r="Q22" i="135"/>
  <c r="R18" i="135"/>
  <c r="Z23" i="135"/>
  <c r="Q38" i="135"/>
  <c r="B18" i="132"/>
  <c r="Q22" i="132"/>
  <c r="R18" i="132"/>
  <c r="Z23" i="132"/>
  <c r="Q38" i="132"/>
  <c r="Z46" i="119"/>
  <c r="Y46" i="119"/>
  <c r="X46" i="119"/>
  <c r="W46" i="119"/>
  <c r="V46" i="119"/>
  <c r="U46" i="119"/>
  <c r="T46" i="119"/>
  <c r="S46" i="119"/>
  <c r="R46" i="119"/>
  <c r="Q46" i="119"/>
  <c r="V15" i="135"/>
  <c r="W15" i="135"/>
  <c r="AD23" i="107"/>
  <c r="W24" i="139"/>
  <c r="AD18" i="107"/>
  <c r="AD16" i="107"/>
  <c r="T14" i="137"/>
  <c r="Y12" i="135"/>
  <c r="R15" i="136"/>
  <c r="Q11" i="139"/>
  <c r="AD20" i="107"/>
  <c r="W21" i="132"/>
  <c r="X15" i="136"/>
  <c r="Q15" i="136"/>
  <c r="AD8" i="107"/>
  <c r="U14" i="138"/>
  <c r="T15" i="132"/>
  <c r="X11" i="139"/>
  <c r="P27" i="138"/>
  <c r="Q15" i="132"/>
  <c r="U11" i="138"/>
  <c r="Q12" i="136"/>
  <c r="Q24" i="136"/>
  <c r="S14" i="138"/>
  <c r="U11" i="139"/>
  <c r="S12" i="132"/>
  <c r="S14" i="137"/>
  <c r="Z14" i="137"/>
  <c r="Z11" i="138"/>
  <c r="AD24" i="107"/>
  <c r="S21" i="132"/>
  <c r="W21" i="135"/>
  <c r="R24" i="132"/>
  <c r="V11" i="138"/>
  <c r="AD15" i="107"/>
  <c r="X11" i="137"/>
  <c r="Y24" i="138"/>
  <c r="V11" i="139"/>
  <c r="S21" i="135"/>
  <c r="P27" i="136"/>
  <c r="R21" i="132"/>
  <c r="W24" i="136"/>
  <c r="AD26" i="107"/>
  <c r="T11" i="137"/>
  <c r="R14" i="138"/>
  <c r="S11" i="139"/>
  <c r="Y15" i="136"/>
  <c r="U15" i="135"/>
  <c r="T11" i="139"/>
  <c r="S15" i="135"/>
  <c r="V11" i="137"/>
  <c r="Y11" i="139"/>
  <c r="S11" i="137"/>
  <c r="U21" i="132"/>
  <c r="AD25" i="107"/>
  <c r="AD10" i="107"/>
  <c r="R14" i="139"/>
  <c r="Y11" i="138"/>
  <c r="Y15" i="135"/>
  <c r="W12" i="132"/>
  <c r="U12" i="132"/>
  <c r="AD22" i="107"/>
  <c r="Q21" i="132"/>
  <c r="Z14" i="139"/>
  <c r="X12" i="136"/>
  <c r="R15" i="135"/>
  <c r="R21" i="135"/>
  <c r="Z11" i="137"/>
  <c r="Y21" i="132"/>
  <c r="AD21" i="107"/>
  <c r="U15" i="132"/>
  <c r="V14" i="139"/>
  <c r="S24" i="136"/>
  <c r="V14" i="137"/>
  <c r="R15" i="132"/>
  <c r="W11" i="138"/>
  <c r="Q11" i="138"/>
  <c r="S15" i="136"/>
  <c r="AD19" i="107"/>
  <c r="X21" i="135"/>
  <c r="V24" i="139"/>
  <c r="S14" i="139"/>
  <c r="AD17" i="107"/>
  <c r="T15" i="135"/>
  <c r="AD12" i="107"/>
  <c r="S21" i="136"/>
  <c r="Y14" i="137"/>
  <c r="U11" i="137"/>
  <c r="Q15" i="135"/>
  <c r="T12" i="135"/>
  <c r="X14" i="137"/>
  <c r="X24" i="138"/>
  <c r="Y15" i="132"/>
  <c r="T21" i="132"/>
  <c r="U21" i="136"/>
  <c r="Y11" i="137"/>
  <c r="AD13" i="107"/>
  <c r="R14" i="137"/>
  <c r="U14" i="137"/>
  <c r="T21" i="135"/>
  <c r="T15" i="136"/>
  <c r="V15" i="132"/>
  <c r="U24" i="136"/>
  <c r="P27" i="137"/>
  <c r="T21" i="136"/>
  <c r="V12" i="136"/>
  <c r="Q14" i="139"/>
  <c r="T12" i="136"/>
  <c r="T11" i="138"/>
  <c r="S12" i="135"/>
  <c r="V14" i="138"/>
  <c r="X24" i="136"/>
  <c r="V21" i="136"/>
  <c r="V12" i="132"/>
  <c r="U24" i="135"/>
  <c r="R11" i="139"/>
  <c r="W14" i="137"/>
  <c r="R12" i="135"/>
  <c r="R24" i="138"/>
  <c r="T14" i="139"/>
  <c r="T12" i="132"/>
  <c r="U24" i="132"/>
  <c r="S24" i="139"/>
  <c r="AD9" i="107"/>
  <c r="P27" i="139"/>
  <c r="V15" i="136"/>
  <c r="T24" i="136"/>
  <c r="W11" i="139"/>
  <c r="R12" i="132"/>
  <c r="S11" i="138"/>
  <c r="R11" i="137"/>
  <c r="S24" i="137"/>
  <c r="R24" i="136"/>
  <c r="AD11" i="107"/>
  <c r="Q21" i="136"/>
  <c r="X15" i="132"/>
  <c r="V12" i="135"/>
  <c r="W15" i="132"/>
  <c r="Z24" i="138"/>
  <c r="AD14" i="107"/>
  <c r="W11" i="137"/>
  <c r="Y12" i="132"/>
  <c r="Y24" i="136"/>
  <c r="X14" i="139"/>
  <c r="R11" i="138"/>
  <c r="T14" i="138"/>
  <c r="P27" i="135"/>
  <c r="X21" i="136"/>
  <c r="Q12" i="135"/>
  <c r="X15" i="135"/>
  <c r="X11" i="138"/>
  <c r="U12" i="135"/>
  <c r="X21" i="132"/>
  <c r="Z11" i="139"/>
  <c r="Q11" i="137"/>
  <c r="U24" i="139"/>
  <c r="V21" i="132"/>
  <c r="U15" i="136"/>
  <c r="R24" i="135"/>
  <c r="X12" i="135"/>
  <c r="J15" i="135" l="1"/>
  <c r="I15" i="135" s="1"/>
  <c r="V13" i="135"/>
  <c r="F14" i="135"/>
  <c r="E14" i="135" s="1"/>
  <c r="H16" i="136"/>
  <c r="G16" i="136" s="1"/>
  <c r="T13" i="135"/>
  <c r="F15" i="135"/>
  <c r="E15" i="135" s="1"/>
  <c r="J15" i="136"/>
  <c r="I15" i="136" s="1"/>
  <c r="V13" i="136"/>
  <c r="F14" i="136"/>
  <c r="E14" i="136" s="1"/>
  <c r="F15" i="136"/>
  <c r="E15" i="136" s="1"/>
  <c r="T13" i="136"/>
  <c r="X13" i="135"/>
  <c r="H16" i="135"/>
  <c r="G16" i="135" s="1"/>
  <c r="P19" i="139"/>
  <c r="B19" i="139" s="1"/>
  <c r="P8" i="139"/>
  <c r="B8" i="139" s="1"/>
  <c r="P19" i="138"/>
  <c r="B19" i="138" s="1"/>
  <c r="P8" i="138"/>
  <c r="B8" i="138" s="1"/>
  <c r="AA25" i="139"/>
  <c r="AA25" i="138"/>
  <c r="AA25" i="137"/>
  <c r="P19" i="137"/>
  <c r="B19" i="137" s="1"/>
  <c r="H16" i="139"/>
  <c r="G16" i="139" s="1"/>
  <c r="F15" i="139"/>
  <c r="E15" i="139" s="1"/>
  <c r="F16" i="139"/>
  <c r="E16" i="139" s="1"/>
  <c r="J16" i="139"/>
  <c r="I16" i="139" s="1"/>
  <c r="AA33" i="139"/>
  <c r="Y32" i="139"/>
  <c r="Y35" i="139" s="1"/>
  <c r="U32" i="139"/>
  <c r="U35" i="139" s="1"/>
  <c r="Q32" i="139"/>
  <c r="Q35" i="139" s="1"/>
  <c r="X32" i="139"/>
  <c r="X35" i="139" s="1"/>
  <c r="T32" i="139"/>
  <c r="T35" i="139" s="1"/>
  <c r="P29" i="139"/>
  <c r="B30" i="139" s="1"/>
  <c r="R27" i="139"/>
  <c r="W32" i="139"/>
  <c r="W35" i="139" s="1"/>
  <c r="S32" i="139"/>
  <c r="S35" i="139" s="1"/>
  <c r="Z32" i="139"/>
  <c r="Z35" i="139" s="1"/>
  <c r="R32" i="139"/>
  <c r="R35" i="139" s="1"/>
  <c r="B29" i="139"/>
  <c r="V32" i="139"/>
  <c r="V35" i="139" s="1"/>
  <c r="F14" i="139"/>
  <c r="E14" i="139" s="1"/>
  <c r="H14" i="139"/>
  <c r="G14" i="139" s="1"/>
  <c r="J14" i="139"/>
  <c r="I14" i="139" s="1"/>
  <c r="H15" i="139"/>
  <c r="G15" i="139" s="1"/>
  <c r="J15" i="139"/>
  <c r="I15" i="139" s="1"/>
  <c r="Q49" i="139"/>
  <c r="H14" i="138"/>
  <c r="G14" i="138" s="1"/>
  <c r="F16" i="138"/>
  <c r="E16" i="138" s="1"/>
  <c r="F14" i="138"/>
  <c r="E14" i="138" s="1"/>
  <c r="J15" i="138"/>
  <c r="I15" i="138" s="1"/>
  <c r="J14" i="138"/>
  <c r="I14" i="138" s="1"/>
  <c r="H15" i="138"/>
  <c r="G15" i="138" s="1"/>
  <c r="H16" i="138"/>
  <c r="G16" i="138" s="1"/>
  <c r="F15" i="138"/>
  <c r="E15" i="138" s="1"/>
  <c r="J16" i="138"/>
  <c r="I16" i="138" s="1"/>
  <c r="X32" i="138"/>
  <c r="X35" i="138" s="1"/>
  <c r="T32" i="138"/>
  <c r="T35" i="138" s="1"/>
  <c r="P29" i="138"/>
  <c r="B30" i="138" s="1"/>
  <c r="R27" i="138"/>
  <c r="AA33" i="138"/>
  <c r="Z32" i="138"/>
  <c r="Z35" i="138" s="1"/>
  <c r="U32" i="138"/>
  <c r="U35" i="138" s="1"/>
  <c r="Y32" i="138"/>
  <c r="Y35" i="138" s="1"/>
  <c r="S32" i="138"/>
  <c r="S35" i="138" s="1"/>
  <c r="W32" i="138"/>
  <c r="W35" i="138" s="1"/>
  <c r="R32" i="138"/>
  <c r="R35" i="138" s="1"/>
  <c r="V32" i="138"/>
  <c r="V35" i="138" s="1"/>
  <c r="Q32" i="138"/>
  <c r="Q35" i="138" s="1"/>
  <c r="B29" i="138"/>
  <c r="Q49" i="138"/>
  <c r="H16" i="137"/>
  <c r="G16" i="137" s="1"/>
  <c r="AA33" i="137"/>
  <c r="Y32" i="137"/>
  <c r="Y35" i="137" s="1"/>
  <c r="U32" i="137"/>
  <c r="U35" i="137" s="1"/>
  <c r="Q32" i="137"/>
  <c r="Q35" i="137" s="1"/>
  <c r="X32" i="137"/>
  <c r="X35" i="137" s="1"/>
  <c r="T32" i="137"/>
  <c r="T35" i="137" s="1"/>
  <c r="P29" i="137"/>
  <c r="B30" i="137" s="1"/>
  <c r="R27" i="137"/>
  <c r="W32" i="137"/>
  <c r="W35" i="137" s="1"/>
  <c r="S32" i="137"/>
  <c r="S35" i="137" s="1"/>
  <c r="Z32" i="137"/>
  <c r="Z35" i="137" s="1"/>
  <c r="R32" i="137"/>
  <c r="R35" i="137" s="1"/>
  <c r="B29" i="137"/>
  <c r="V32" i="137"/>
  <c r="V35" i="137" s="1"/>
  <c r="J14" i="137"/>
  <c r="I14" i="137" s="1"/>
  <c r="H14" i="137"/>
  <c r="G14" i="137" s="1"/>
  <c r="H15" i="137"/>
  <c r="G15" i="137" s="1"/>
  <c r="F16" i="137"/>
  <c r="E16" i="137" s="1"/>
  <c r="J15" i="137"/>
  <c r="I15" i="137" s="1"/>
  <c r="J16" i="137"/>
  <c r="I16" i="137" s="1"/>
  <c r="F14" i="137"/>
  <c r="E14" i="137" s="1"/>
  <c r="F15" i="137"/>
  <c r="E15" i="137" s="1"/>
  <c r="Q49" i="137"/>
  <c r="J26" i="136"/>
  <c r="I26" i="136" s="1"/>
  <c r="V22" i="136"/>
  <c r="F25" i="136"/>
  <c r="E25" i="136" s="1"/>
  <c r="F26" i="136"/>
  <c r="E26" i="136" s="1"/>
  <c r="T22" i="136"/>
  <c r="J25" i="136"/>
  <c r="I25" i="136" s="1"/>
  <c r="S22" i="136"/>
  <c r="H26" i="136"/>
  <c r="G26" i="136" s="1"/>
  <c r="H27" i="136"/>
  <c r="G27" i="136" s="1"/>
  <c r="X22" i="136"/>
  <c r="F27" i="135"/>
  <c r="E27" i="135" s="1"/>
  <c r="W22" i="135"/>
  <c r="J14" i="135"/>
  <c r="I14" i="135" s="1"/>
  <c r="S13" i="135"/>
  <c r="H14" i="135"/>
  <c r="G14" i="135" s="1"/>
  <c r="R13" i="135"/>
  <c r="F26" i="135"/>
  <c r="E26" i="135" s="1"/>
  <c r="T22" i="135"/>
  <c r="J25" i="135"/>
  <c r="I25" i="135" s="1"/>
  <c r="S22" i="135"/>
  <c r="H15" i="135"/>
  <c r="G15" i="135" s="1"/>
  <c r="H25" i="135"/>
  <c r="G25" i="135" s="1"/>
  <c r="R22" i="135"/>
  <c r="J16" i="135"/>
  <c r="I16" i="135" s="1"/>
  <c r="Y13" i="135"/>
  <c r="H27" i="135"/>
  <c r="G27" i="135" s="1"/>
  <c r="X22" i="135"/>
  <c r="F27" i="132"/>
  <c r="E27" i="132" s="1"/>
  <c r="H26" i="132"/>
  <c r="G26" i="132" s="1"/>
  <c r="U22" i="132"/>
  <c r="H25" i="132"/>
  <c r="G25" i="132" s="1"/>
  <c r="R22" i="132"/>
  <c r="J26" i="132"/>
  <c r="I26" i="132" s="1"/>
  <c r="V22" i="132"/>
  <c r="F25" i="132"/>
  <c r="E25" i="132" s="1"/>
  <c r="F26" i="132"/>
  <c r="E26" i="132" s="1"/>
  <c r="T22" i="132"/>
  <c r="J25" i="132"/>
  <c r="I25" i="132" s="1"/>
  <c r="S22" i="132"/>
  <c r="J27" i="132"/>
  <c r="I27" i="132" s="1"/>
  <c r="Y22" i="132"/>
  <c r="H27" i="132"/>
  <c r="G27" i="132" s="1"/>
  <c r="X22" i="132"/>
  <c r="F16" i="132"/>
  <c r="E16" i="132" s="1"/>
  <c r="J15" i="132"/>
  <c r="I15" i="132" s="1"/>
  <c r="V13" i="132"/>
  <c r="J14" i="132"/>
  <c r="I14" i="132" s="1"/>
  <c r="S13" i="132"/>
  <c r="J16" i="132"/>
  <c r="I16" i="132" s="1"/>
  <c r="Y13" i="132"/>
  <c r="F15" i="132"/>
  <c r="E15" i="132" s="1"/>
  <c r="T13" i="132"/>
  <c r="H14" i="132"/>
  <c r="G14" i="132" s="1"/>
  <c r="R13" i="132"/>
  <c r="H15" i="132"/>
  <c r="G15" i="132" s="1"/>
  <c r="U13" i="132"/>
  <c r="Q32" i="136"/>
  <c r="B29" i="136"/>
  <c r="R27" i="136"/>
  <c r="Z33" i="136"/>
  <c r="Q49" i="136"/>
  <c r="Q32" i="135"/>
  <c r="B29" i="135"/>
  <c r="R27" i="135"/>
  <c r="Z33" i="135"/>
  <c r="Q49" i="135"/>
  <c r="Q32" i="132"/>
  <c r="B29" i="132"/>
  <c r="R27" i="132"/>
  <c r="Z33" i="132"/>
  <c r="Q49" i="132"/>
  <c r="K23" i="114"/>
  <c r="A9" i="118"/>
  <c r="M7" i="118"/>
  <c r="V24" i="137"/>
  <c r="W24" i="135"/>
  <c r="T21" i="139"/>
  <c r="U21" i="138"/>
  <c r="Q21" i="135"/>
  <c r="Y21" i="135"/>
  <c r="U21" i="139"/>
  <c r="V21" i="135"/>
  <c r="P38" i="136"/>
  <c r="S24" i="138"/>
  <c r="V21" i="137"/>
  <c r="T21" i="138"/>
  <c r="R21" i="139"/>
  <c r="Z21" i="139"/>
  <c r="S30" i="136"/>
  <c r="Y12" i="136"/>
  <c r="T24" i="135"/>
  <c r="R34" i="139"/>
  <c r="R12" i="136"/>
  <c r="S12" i="136"/>
  <c r="S21" i="137"/>
  <c r="W12" i="136"/>
  <c r="R24" i="137"/>
  <c r="Y24" i="132"/>
  <c r="Q24" i="135"/>
  <c r="P38" i="139"/>
  <c r="Q24" i="138"/>
  <c r="S24" i="135"/>
  <c r="P49" i="138"/>
  <c r="Z24" i="139"/>
  <c r="X24" i="139"/>
  <c r="X21" i="139"/>
  <c r="V24" i="138"/>
  <c r="V24" i="132"/>
  <c r="U30" i="136"/>
  <c r="T30" i="136"/>
  <c r="Q24" i="132"/>
  <c r="Y34" i="137"/>
  <c r="P38" i="138"/>
  <c r="X24" i="132"/>
  <c r="Q34" i="139"/>
  <c r="AD7" i="107"/>
  <c r="V24" i="135"/>
  <c r="T24" i="137"/>
  <c r="U21" i="137"/>
  <c r="U34" i="139"/>
  <c r="Y30" i="136"/>
  <c r="Y24" i="137"/>
  <c r="Q34" i="138"/>
  <c r="P49" i="136"/>
  <c r="X24" i="137"/>
  <c r="V34" i="132"/>
  <c r="Y30" i="135"/>
  <c r="T24" i="139"/>
  <c r="Y34" i="138"/>
  <c r="P38" i="137"/>
  <c r="X21" i="138"/>
  <c r="T30" i="135"/>
  <c r="T24" i="138"/>
  <c r="S7" i="139"/>
  <c r="W15" i="136"/>
  <c r="Q21" i="139"/>
  <c r="S21" i="139"/>
  <c r="Y21" i="139"/>
  <c r="W21" i="139"/>
  <c r="Z21" i="138"/>
  <c r="X24" i="135"/>
  <c r="T24" i="132"/>
  <c r="V21" i="138"/>
  <c r="R21" i="137"/>
  <c r="Z21" i="137"/>
  <c r="W24" i="137"/>
  <c r="W12" i="135"/>
  <c r="S24" i="132"/>
  <c r="W21" i="138"/>
  <c r="R21" i="138"/>
  <c r="S7" i="138"/>
  <c r="Y24" i="139"/>
  <c r="W24" i="132"/>
  <c r="Y30" i="132"/>
  <c r="W30" i="136"/>
  <c r="S7" i="137"/>
  <c r="U24" i="138"/>
  <c r="W21" i="136"/>
  <c r="Y21" i="138"/>
  <c r="T21" i="137"/>
  <c r="X30" i="136"/>
  <c r="S21" i="138"/>
  <c r="Q21" i="137"/>
  <c r="R24" i="139"/>
  <c r="Y34" i="139"/>
  <c r="Y21" i="136"/>
  <c r="U12" i="136"/>
  <c r="Y24" i="135"/>
  <c r="Y21" i="137"/>
  <c r="P38" i="135"/>
  <c r="V24" i="136"/>
  <c r="Q24" i="139"/>
  <c r="W21" i="137"/>
  <c r="U21" i="135"/>
  <c r="R21" i="136"/>
  <c r="W34" i="135"/>
  <c r="X21" i="137"/>
  <c r="U24" i="137"/>
  <c r="V34" i="135"/>
  <c r="Q21" i="138"/>
  <c r="T34" i="138"/>
  <c r="Q24" i="137"/>
  <c r="W24" i="138"/>
  <c r="Z24" i="137"/>
  <c r="V21" i="139"/>
  <c r="W30" i="132"/>
  <c r="T34" i="139"/>
  <c r="P49" i="139"/>
  <c r="P49" i="137"/>
  <c r="Y34" i="136"/>
  <c r="W30" i="135"/>
  <c r="Z34" i="138"/>
  <c r="U34" i="137"/>
  <c r="P49" i="135"/>
  <c r="X34" i="132"/>
  <c r="A11" i="118" l="1"/>
  <c r="A13" i="118" s="1"/>
  <c r="A15" i="118" s="1"/>
  <c r="A17" i="118" s="1"/>
  <c r="A19" i="118" s="1"/>
  <c r="A21" i="118" s="1"/>
  <c r="A23" i="118" s="1"/>
  <c r="A25" i="118" s="1"/>
  <c r="A27" i="118" s="1"/>
  <c r="A29" i="118" s="1"/>
  <c r="A31" i="118" s="1"/>
  <c r="A33" i="118" s="1"/>
  <c r="A35" i="118" s="1"/>
  <c r="A37" i="118" s="1"/>
  <c r="A39" i="118" s="1"/>
  <c r="A41" i="118" s="1"/>
  <c r="A43" i="118" s="1"/>
  <c r="A45" i="118" s="1"/>
  <c r="A47" i="118" s="1"/>
  <c r="A49" i="118" s="1"/>
  <c r="A51" i="118" s="1"/>
  <c r="A53" i="118" s="1"/>
  <c r="A55" i="118" s="1"/>
  <c r="A57" i="118" s="1"/>
  <c r="A59" i="118" s="1"/>
  <c r="A61" i="118" s="1"/>
  <c r="A63" i="118" s="1"/>
  <c r="A65" i="118" s="1"/>
  <c r="A67" i="118" s="1"/>
  <c r="A69" i="118" s="1"/>
  <c r="A71" i="118" s="1"/>
  <c r="A73" i="118" s="1"/>
  <c r="A75" i="118" s="1"/>
  <c r="A77" i="118" s="1"/>
  <c r="A79" i="118" s="1"/>
  <c r="A81" i="118" s="1"/>
  <c r="A83" i="118" s="1"/>
  <c r="A85" i="118" s="1"/>
  <c r="A87" i="118" s="1"/>
  <c r="A89" i="118" s="1"/>
  <c r="A91" i="118" s="1"/>
  <c r="A93" i="118" s="1"/>
  <c r="A95" i="118" s="1"/>
  <c r="A97" i="118" s="1"/>
  <c r="A99" i="118" s="1"/>
  <c r="A101" i="118" s="1"/>
  <c r="A103" i="118" s="1"/>
  <c r="A105" i="118" s="1"/>
  <c r="A107" i="118" s="1"/>
  <c r="A109" i="118" s="1"/>
  <c r="A111" i="118" s="1"/>
  <c r="A113" i="118" s="1"/>
  <c r="A115" i="118" s="1"/>
  <c r="A117" i="118" s="1"/>
  <c r="A119" i="118" s="1"/>
  <c r="A121" i="118" s="1"/>
  <c r="A123" i="118" s="1"/>
  <c r="A125" i="118" s="1"/>
  <c r="A127" i="118" s="1"/>
  <c r="A129" i="118" s="1"/>
  <c r="A131" i="118" s="1"/>
  <c r="A133" i="118" s="1"/>
  <c r="A135" i="118" s="1"/>
  <c r="A137" i="118" s="1"/>
  <c r="A139" i="118" s="1"/>
  <c r="A141" i="118" s="1"/>
  <c r="A143" i="118" s="1"/>
  <c r="A145" i="118" s="1"/>
  <c r="A147" i="118" s="1"/>
  <c r="A149" i="118" s="1"/>
  <c r="A151" i="118" s="1"/>
  <c r="A153" i="118" s="1"/>
  <c r="A155" i="118" s="1"/>
  <c r="A157" i="118" s="1"/>
  <c r="A159" i="118" s="1"/>
  <c r="A161" i="118" s="1"/>
  <c r="A163" i="118" s="1"/>
  <c r="A165" i="118" s="1"/>
  <c r="A167" i="118" s="1"/>
  <c r="A169" i="118" s="1"/>
  <c r="A171" i="118" s="1"/>
  <c r="A173" i="118" s="1"/>
  <c r="W14" i="132"/>
  <c r="Y14" i="132"/>
  <c r="R14" i="132"/>
  <c r="T14" i="132"/>
  <c r="S14" i="132"/>
  <c r="U14" i="132"/>
  <c r="X14" i="132"/>
  <c r="Q14" i="132"/>
  <c r="V14" i="132"/>
  <c r="S14" i="135"/>
  <c r="X14" i="135"/>
  <c r="R14" i="135"/>
  <c r="Q14" i="136"/>
  <c r="W14" i="136"/>
  <c r="Y23" i="136"/>
  <c r="X23" i="136"/>
  <c r="W23" i="136"/>
  <c r="Q23" i="135"/>
  <c r="R23" i="135"/>
  <c r="Y23" i="132"/>
  <c r="X23" i="132"/>
  <c r="S23" i="132"/>
  <c r="U14" i="135"/>
  <c r="T14" i="135"/>
  <c r="Q14" i="135"/>
  <c r="S14" i="136"/>
  <c r="Y14" i="136"/>
  <c r="R14" i="136"/>
  <c r="U23" i="136"/>
  <c r="T23" i="136"/>
  <c r="V23" i="136"/>
  <c r="W23" i="135"/>
  <c r="U23" i="132"/>
  <c r="T23" i="132"/>
  <c r="V23" i="132"/>
  <c r="V14" i="135"/>
  <c r="U14" i="136"/>
  <c r="X14" i="136"/>
  <c r="T14" i="136"/>
  <c r="Q23" i="136"/>
  <c r="R23" i="136"/>
  <c r="Y23" i="135"/>
  <c r="X23" i="135"/>
  <c r="S23" i="135"/>
  <c r="Q23" i="132"/>
  <c r="R23" i="132"/>
  <c r="Y14" i="135"/>
  <c r="W14" i="135"/>
  <c r="V14" i="136"/>
  <c r="S23" i="136"/>
  <c r="U23" i="135"/>
  <c r="T23" i="135"/>
  <c r="V23" i="135"/>
  <c r="W23" i="132"/>
  <c r="U33" i="132"/>
  <c r="X33" i="132"/>
  <c r="R33" i="135"/>
  <c r="V33" i="136"/>
  <c r="W33" i="136"/>
  <c r="V33" i="132"/>
  <c r="T33" i="135"/>
  <c r="R33" i="132"/>
  <c r="V33" i="135"/>
  <c r="U33" i="135"/>
  <c r="W33" i="135"/>
  <c r="X33" i="135"/>
  <c r="R33" i="136"/>
  <c r="W33" i="132"/>
  <c r="U33" i="136"/>
  <c r="X33" i="136"/>
  <c r="Y33" i="132"/>
  <c r="Q33" i="135"/>
  <c r="S33" i="135"/>
  <c r="Y33" i="136"/>
  <c r="M9" i="118"/>
  <c r="Q33" i="132"/>
  <c r="S33" i="132"/>
  <c r="T33" i="132"/>
  <c r="Y33" i="135"/>
  <c r="Q33" i="136"/>
  <c r="S33" i="136"/>
  <c r="T33" i="136"/>
  <c r="W13" i="135"/>
  <c r="F16" i="135"/>
  <c r="E16" i="135" s="1"/>
  <c r="H26" i="135"/>
  <c r="G26" i="135" s="1"/>
  <c r="Y22" i="135"/>
  <c r="J27" i="135"/>
  <c r="I27" i="135" s="1"/>
  <c r="U13" i="135"/>
  <c r="H14" i="136"/>
  <c r="G14" i="136" s="1"/>
  <c r="R13" i="136"/>
  <c r="F25" i="135"/>
  <c r="E25" i="135" s="1"/>
  <c r="F7" i="139"/>
  <c r="J14" i="136"/>
  <c r="I14" i="136" s="1"/>
  <c r="S13" i="136"/>
  <c r="Y13" i="136"/>
  <c r="J16" i="136"/>
  <c r="I16" i="136" s="1"/>
  <c r="F7" i="138"/>
  <c r="F7" i="137"/>
  <c r="W13" i="136"/>
  <c r="F16" i="136"/>
  <c r="E16" i="136" s="1"/>
  <c r="J26" i="135"/>
  <c r="I26" i="135" s="1"/>
  <c r="V22" i="135"/>
  <c r="U13" i="136"/>
  <c r="H15" i="136"/>
  <c r="G15" i="136" s="1"/>
  <c r="AA35" i="138"/>
  <c r="AA35" i="139"/>
  <c r="P8" i="137"/>
  <c r="B8" i="137" s="1"/>
  <c r="AA35" i="137"/>
  <c r="J25" i="139"/>
  <c r="I25" i="139" s="1"/>
  <c r="F26" i="139"/>
  <c r="E26" i="139" s="1"/>
  <c r="H27" i="139"/>
  <c r="G27" i="139" s="1"/>
  <c r="H25" i="139"/>
  <c r="G25" i="139" s="1"/>
  <c r="F25" i="139"/>
  <c r="E25" i="139" s="1"/>
  <c r="J26" i="139"/>
  <c r="I26" i="139" s="1"/>
  <c r="AA54" i="139"/>
  <c r="Y53" i="139"/>
  <c r="Y56" i="139" s="1"/>
  <c r="U53" i="139"/>
  <c r="U56" i="139" s="1"/>
  <c r="Q53" i="139"/>
  <c r="Q56" i="139" s="1"/>
  <c r="X53" i="139"/>
  <c r="X56" i="139" s="1"/>
  <c r="T53" i="139"/>
  <c r="T56" i="139" s="1"/>
  <c r="R49" i="139"/>
  <c r="W53" i="139"/>
  <c r="W56" i="139" s="1"/>
  <c r="S53" i="139"/>
  <c r="S56" i="139" s="1"/>
  <c r="B51" i="139"/>
  <c r="Z53" i="139"/>
  <c r="Z56" i="139" s="1"/>
  <c r="P50" i="139"/>
  <c r="B52" i="139" s="1"/>
  <c r="V53" i="139"/>
  <c r="V56" i="139" s="1"/>
  <c r="R53" i="139"/>
  <c r="R56" i="139" s="1"/>
  <c r="J27" i="139"/>
  <c r="I27" i="139" s="1"/>
  <c r="F27" i="139"/>
  <c r="E27" i="139" s="1"/>
  <c r="H26" i="139"/>
  <c r="G26" i="139" s="1"/>
  <c r="Z43" i="139"/>
  <c r="Z47" i="139" s="1"/>
  <c r="V43" i="139"/>
  <c r="V47" i="139" s="1"/>
  <c r="R43" i="139"/>
  <c r="R47" i="139" s="1"/>
  <c r="B40" i="139"/>
  <c r="AA44" i="139"/>
  <c r="Y43" i="139"/>
  <c r="Y47" i="139" s="1"/>
  <c r="U43" i="139"/>
  <c r="U47" i="139" s="1"/>
  <c r="Q43" i="139"/>
  <c r="Q47" i="139" s="1"/>
  <c r="X43" i="139"/>
  <c r="X47" i="139" s="1"/>
  <c r="T43" i="139"/>
  <c r="T47" i="139" s="1"/>
  <c r="P40" i="139"/>
  <c r="B41" i="139" s="1"/>
  <c r="R38" i="139"/>
  <c r="W43" i="139"/>
  <c r="W47" i="139" s="1"/>
  <c r="S43" i="139"/>
  <c r="S47" i="139" s="1"/>
  <c r="W13" i="132"/>
  <c r="F25" i="138"/>
  <c r="E25" i="138" s="1"/>
  <c r="J26" i="138"/>
  <c r="I26" i="138" s="1"/>
  <c r="F27" i="138"/>
  <c r="E27" i="138" s="1"/>
  <c r="J27" i="138"/>
  <c r="I27" i="138" s="1"/>
  <c r="J25" i="138"/>
  <c r="I25" i="138" s="1"/>
  <c r="H26" i="138"/>
  <c r="G26" i="138" s="1"/>
  <c r="AA54" i="138"/>
  <c r="Y53" i="138"/>
  <c r="Y56" i="138" s="1"/>
  <c r="U53" i="138"/>
  <c r="U56" i="138" s="1"/>
  <c r="Q53" i="138"/>
  <c r="Q56" i="138" s="1"/>
  <c r="X53" i="138"/>
  <c r="X56" i="138" s="1"/>
  <c r="T53" i="138"/>
  <c r="T56" i="138" s="1"/>
  <c r="R49" i="138"/>
  <c r="S53" i="138"/>
  <c r="S56" i="138" s="1"/>
  <c r="B51" i="138"/>
  <c r="Z53" i="138"/>
  <c r="Z56" i="138" s="1"/>
  <c r="R53" i="138"/>
  <c r="R56" i="138" s="1"/>
  <c r="P50" i="138"/>
  <c r="B52" i="138" s="1"/>
  <c r="W53" i="138"/>
  <c r="W56" i="138" s="1"/>
  <c r="V53" i="138"/>
  <c r="V56" i="138" s="1"/>
  <c r="F26" i="138"/>
  <c r="E26" i="138" s="1"/>
  <c r="H27" i="138"/>
  <c r="G27" i="138" s="1"/>
  <c r="H25" i="138"/>
  <c r="G25" i="138" s="1"/>
  <c r="Z43" i="138"/>
  <c r="Z47" i="138" s="1"/>
  <c r="V43" i="138"/>
  <c r="V47" i="138" s="1"/>
  <c r="R43" i="138"/>
  <c r="R47" i="138" s="1"/>
  <c r="B40" i="138"/>
  <c r="AA44" i="138"/>
  <c r="Y43" i="138"/>
  <c r="Y47" i="138" s="1"/>
  <c r="U43" i="138"/>
  <c r="U47" i="138" s="1"/>
  <c r="Q43" i="138"/>
  <c r="Q47" i="138" s="1"/>
  <c r="W43" i="138"/>
  <c r="W47" i="138" s="1"/>
  <c r="T43" i="138"/>
  <c r="T47" i="138" s="1"/>
  <c r="P40" i="138"/>
  <c r="B41" i="138" s="1"/>
  <c r="S43" i="138"/>
  <c r="S47" i="138" s="1"/>
  <c r="X43" i="138"/>
  <c r="X47" i="138" s="1"/>
  <c r="R38" i="138"/>
  <c r="F25" i="137"/>
  <c r="E25" i="137" s="1"/>
  <c r="AA54" i="137"/>
  <c r="Y53" i="137"/>
  <c r="Y56" i="137" s="1"/>
  <c r="U53" i="137"/>
  <c r="U56" i="137" s="1"/>
  <c r="Q53" i="137"/>
  <c r="Q56" i="137" s="1"/>
  <c r="X53" i="137"/>
  <c r="X56" i="137" s="1"/>
  <c r="T53" i="137"/>
  <c r="T56" i="137" s="1"/>
  <c r="R49" i="137"/>
  <c r="W53" i="137"/>
  <c r="W56" i="137" s="1"/>
  <c r="S53" i="137"/>
  <c r="S56" i="137" s="1"/>
  <c r="B51" i="137"/>
  <c r="Z53" i="137"/>
  <c r="Z56" i="137" s="1"/>
  <c r="R53" i="137"/>
  <c r="R56" i="137" s="1"/>
  <c r="P50" i="137"/>
  <c r="B52" i="137" s="1"/>
  <c r="V53" i="137"/>
  <c r="V56" i="137" s="1"/>
  <c r="H26" i="137"/>
  <c r="G26" i="137" s="1"/>
  <c r="J26" i="137"/>
  <c r="I26" i="137" s="1"/>
  <c r="H27" i="137"/>
  <c r="G27" i="137" s="1"/>
  <c r="J27" i="137"/>
  <c r="I27" i="137" s="1"/>
  <c r="J25" i="137"/>
  <c r="I25" i="137" s="1"/>
  <c r="Z43" i="137"/>
  <c r="Z47" i="137" s="1"/>
  <c r="V43" i="137"/>
  <c r="V47" i="137" s="1"/>
  <c r="R43" i="137"/>
  <c r="R47" i="137" s="1"/>
  <c r="B40" i="137"/>
  <c r="AA44" i="137"/>
  <c r="Y43" i="137"/>
  <c r="Y47" i="137" s="1"/>
  <c r="U43" i="137"/>
  <c r="U47" i="137" s="1"/>
  <c r="Q43" i="137"/>
  <c r="Q47" i="137" s="1"/>
  <c r="X43" i="137"/>
  <c r="X47" i="137" s="1"/>
  <c r="T43" i="137"/>
  <c r="T47" i="137" s="1"/>
  <c r="P40" i="137"/>
  <c r="B41" i="137" s="1"/>
  <c r="R38" i="137"/>
  <c r="W43" i="137"/>
  <c r="W47" i="137" s="1"/>
  <c r="S43" i="137"/>
  <c r="S47" i="137" s="1"/>
  <c r="F26" i="137"/>
  <c r="E26" i="137" s="1"/>
  <c r="H25" i="137"/>
  <c r="G25" i="137" s="1"/>
  <c r="F27" i="137"/>
  <c r="E27" i="137" s="1"/>
  <c r="U22" i="135"/>
  <c r="H37" i="136"/>
  <c r="G37" i="136" s="1"/>
  <c r="J38" i="136"/>
  <c r="I38" i="136" s="1"/>
  <c r="Y32" i="136"/>
  <c r="J27" i="136"/>
  <c r="I27" i="136" s="1"/>
  <c r="Y22" i="136"/>
  <c r="F38" i="136"/>
  <c r="E38" i="136" s="1"/>
  <c r="W32" i="136"/>
  <c r="F27" i="136"/>
  <c r="E27" i="136" s="1"/>
  <c r="W22" i="136"/>
  <c r="F37" i="136"/>
  <c r="E37" i="136" s="1"/>
  <c r="T32" i="136"/>
  <c r="J36" i="136"/>
  <c r="I36" i="136" s="1"/>
  <c r="S32" i="136"/>
  <c r="H38" i="136"/>
  <c r="G38" i="136" s="1"/>
  <c r="X32" i="136"/>
  <c r="H25" i="136"/>
  <c r="G25" i="136" s="1"/>
  <c r="R22" i="136"/>
  <c r="U22" i="136" s="1"/>
  <c r="F37" i="135"/>
  <c r="E37" i="135" s="1"/>
  <c r="T32" i="135"/>
  <c r="J38" i="135"/>
  <c r="I38" i="135" s="1"/>
  <c r="Y32" i="135"/>
  <c r="F38" i="135"/>
  <c r="E38" i="135" s="1"/>
  <c r="W32" i="135"/>
  <c r="J38" i="132"/>
  <c r="I38" i="132" s="1"/>
  <c r="Y32" i="132"/>
  <c r="F38" i="132"/>
  <c r="E38" i="132" s="1"/>
  <c r="W32" i="132"/>
  <c r="W22" i="132"/>
  <c r="W44" i="136"/>
  <c r="S44" i="136"/>
  <c r="R38" i="136"/>
  <c r="Z44" i="136"/>
  <c r="V44" i="136"/>
  <c r="R44" i="136"/>
  <c r="X44" i="136"/>
  <c r="T44" i="136"/>
  <c r="Q43" i="136"/>
  <c r="B40" i="136"/>
  <c r="U44" i="136"/>
  <c r="Q44" i="136"/>
  <c r="Y44" i="136"/>
  <c r="Y55" i="136"/>
  <c r="U55" i="136"/>
  <c r="Q55" i="136"/>
  <c r="X55" i="136"/>
  <c r="T55" i="136"/>
  <c r="Z54" i="136"/>
  <c r="V55" i="136"/>
  <c r="R55" i="136"/>
  <c r="R49" i="136"/>
  <c r="W55" i="136"/>
  <c r="Q54" i="136"/>
  <c r="S55" i="136"/>
  <c r="B51" i="136"/>
  <c r="W44" i="135"/>
  <c r="S44" i="135"/>
  <c r="R38" i="135"/>
  <c r="Z44" i="135"/>
  <c r="V44" i="135"/>
  <c r="R44" i="135"/>
  <c r="X44" i="135"/>
  <c r="T44" i="135"/>
  <c r="Q43" i="135"/>
  <c r="B40" i="135"/>
  <c r="U44" i="135"/>
  <c r="Q44" i="135"/>
  <c r="Y44" i="135"/>
  <c r="Y55" i="135"/>
  <c r="U55" i="135"/>
  <c r="Q55" i="135"/>
  <c r="X55" i="135"/>
  <c r="T55" i="135"/>
  <c r="Z54" i="135"/>
  <c r="V55" i="135"/>
  <c r="R55" i="135"/>
  <c r="R49" i="135"/>
  <c r="W55" i="135"/>
  <c r="Q54" i="135"/>
  <c r="S55" i="135"/>
  <c r="B51" i="135"/>
  <c r="W44" i="132"/>
  <c r="S44" i="132"/>
  <c r="R38" i="132"/>
  <c r="Z44" i="132"/>
  <c r="V44" i="132"/>
  <c r="R44" i="132"/>
  <c r="X44" i="132"/>
  <c r="T44" i="132"/>
  <c r="Q43" i="132"/>
  <c r="B40" i="132"/>
  <c r="U44" i="132"/>
  <c r="Q44" i="132"/>
  <c r="Y44" i="132"/>
  <c r="Y55" i="132"/>
  <c r="U55" i="132"/>
  <c r="Q55" i="132"/>
  <c r="W55" i="132"/>
  <c r="Q54" i="132"/>
  <c r="B51" i="132"/>
  <c r="X55" i="132"/>
  <c r="T55" i="132"/>
  <c r="Z54" i="132"/>
  <c r="S55" i="132"/>
  <c r="V55" i="132"/>
  <c r="R55" i="132"/>
  <c r="R49" i="132"/>
  <c r="D8" i="114"/>
  <c r="U34" i="138"/>
  <c r="R34" i="138"/>
  <c r="Q34" i="132"/>
  <c r="U30" i="139"/>
  <c r="Q30" i="132"/>
  <c r="Z30" i="139"/>
  <c r="U52" i="132"/>
  <c r="Q45" i="139"/>
  <c r="Y30" i="137"/>
  <c r="S34" i="137"/>
  <c r="R30" i="139"/>
  <c r="S30" i="139"/>
  <c r="U30" i="138"/>
  <c r="R52" i="132"/>
  <c r="W34" i="137"/>
  <c r="Y56" i="132"/>
  <c r="R30" i="132"/>
  <c r="X34" i="135"/>
  <c r="Y45" i="137"/>
  <c r="S18" i="139"/>
  <c r="T34" i="137"/>
  <c r="Q30" i="136"/>
  <c r="Q34" i="136"/>
  <c r="V30" i="136"/>
  <c r="S34" i="139"/>
  <c r="Q41" i="136"/>
  <c r="R30" i="138"/>
  <c r="T34" i="132"/>
  <c r="Z34" i="139"/>
  <c r="T52" i="136"/>
  <c r="W34" i="139"/>
  <c r="Q56" i="132"/>
  <c r="W34" i="138"/>
  <c r="Q30" i="137"/>
  <c r="X34" i="139"/>
  <c r="R34" i="136"/>
  <c r="S41" i="132"/>
  <c r="R55" i="139"/>
  <c r="Y30" i="139"/>
  <c r="W34" i="132"/>
  <c r="X34" i="137"/>
  <c r="W34" i="136"/>
  <c r="S34" i="138"/>
  <c r="R34" i="132"/>
  <c r="V34" i="137"/>
  <c r="X45" i="139"/>
  <c r="Q34" i="137"/>
  <c r="R30" i="137"/>
  <c r="Q30" i="139"/>
  <c r="S30" i="135"/>
  <c r="X30" i="137"/>
  <c r="X30" i="138"/>
  <c r="U30" i="132"/>
  <c r="V52" i="136"/>
  <c r="V30" i="138"/>
  <c r="V34" i="136"/>
  <c r="T30" i="132"/>
  <c r="S34" i="135"/>
  <c r="X30" i="132"/>
  <c r="Z34" i="137"/>
  <c r="Y41" i="132"/>
  <c r="S30" i="138"/>
  <c r="U30" i="135"/>
  <c r="Y30" i="138"/>
  <c r="Y34" i="132"/>
  <c r="Y45" i="139"/>
  <c r="Q55" i="139"/>
  <c r="R30" i="135"/>
  <c r="X34" i="138"/>
  <c r="U34" i="135"/>
  <c r="T34" i="136"/>
  <c r="S34" i="136"/>
  <c r="R30" i="136"/>
  <c r="X56" i="132"/>
  <c r="Q30" i="138"/>
  <c r="X41" i="132"/>
  <c r="W30" i="137"/>
  <c r="Q45" i="136"/>
  <c r="V34" i="138"/>
  <c r="U52" i="135"/>
  <c r="Q45" i="132"/>
  <c r="T30" i="137"/>
  <c r="T52" i="132"/>
  <c r="X34" i="136"/>
  <c r="Z30" i="138"/>
  <c r="Q55" i="138"/>
  <c r="V30" i="135"/>
  <c r="W56" i="132"/>
  <c r="S18" i="137"/>
  <c r="S52" i="132"/>
  <c r="X55" i="139"/>
  <c r="S34" i="132"/>
  <c r="Q30" i="135"/>
  <c r="V30" i="132"/>
  <c r="T30" i="138"/>
  <c r="R45" i="138"/>
  <c r="R34" i="137"/>
  <c r="U34" i="136"/>
  <c r="V56" i="132"/>
  <c r="Y52" i="132"/>
  <c r="X30" i="139"/>
  <c r="Q45" i="135"/>
  <c r="Y34" i="135"/>
  <c r="W30" i="139"/>
  <c r="V30" i="139"/>
  <c r="W45" i="138"/>
  <c r="W45" i="139"/>
  <c r="U34" i="132"/>
  <c r="S56" i="136"/>
  <c r="W30" i="138"/>
  <c r="U45" i="139"/>
  <c r="X45" i="132"/>
  <c r="W52" i="132"/>
  <c r="T56" i="135"/>
  <c r="V55" i="138"/>
  <c r="R55" i="137"/>
  <c r="S30" i="132"/>
  <c r="U30" i="137"/>
  <c r="R45" i="132"/>
  <c r="S30" i="137"/>
  <c r="V30" i="137"/>
  <c r="Z45" i="139"/>
  <c r="T56" i="132"/>
  <c r="V34" i="139"/>
  <c r="V45" i="139"/>
  <c r="X30" i="135"/>
  <c r="R45" i="135"/>
  <c r="S18" i="138"/>
  <c r="R34" i="135"/>
  <c r="Z30" i="137"/>
  <c r="T30" i="139"/>
  <c r="V41" i="135"/>
  <c r="T34" i="135"/>
  <c r="Q34" i="135"/>
  <c r="M11" i="118" l="1"/>
  <c r="H37" i="135"/>
  <c r="G37" i="135" s="1"/>
  <c r="S32" i="135"/>
  <c r="J36" i="135"/>
  <c r="I36" i="135" s="1"/>
  <c r="H36" i="135"/>
  <c r="G36" i="135" s="1"/>
  <c r="R32" i="135"/>
  <c r="F18" i="138"/>
  <c r="F36" i="135"/>
  <c r="E36" i="135" s="1"/>
  <c r="J37" i="135"/>
  <c r="I37" i="135" s="1"/>
  <c r="V32" i="135"/>
  <c r="X32" i="135"/>
  <c r="H38" i="135"/>
  <c r="G38" i="135" s="1"/>
  <c r="F18" i="139"/>
  <c r="F18" i="137"/>
  <c r="X13" i="136"/>
  <c r="AA47" i="139"/>
  <c r="AA56" i="139"/>
  <c r="AA47" i="138"/>
  <c r="AA56" i="138"/>
  <c r="AA47" i="137"/>
  <c r="AA56" i="137"/>
  <c r="J38" i="139"/>
  <c r="I38" i="139" s="1"/>
  <c r="J36" i="139"/>
  <c r="I36" i="139" s="1"/>
  <c r="H36" i="139"/>
  <c r="G36" i="139" s="1"/>
  <c r="F38" i="139"/>
  <c r="E38" i="139" s="1"/>
  <c r="H37" i="139"/>
  <c r="G37" i="139" s="1"/>
  <c r="H38" i="139"/>
  <c r="G38" i="139" s="1"/>
  <c r="F36" i="139"/>
  <c r="E36" i="139" s="1"/>
  <c r="J37" i="139"/>
  <c r="I37" i="139" s="1"/>
  <c r="F37" i="139"/>
  <c r="E37" i="139" s="1"/>
  <c r="H37" i="138"/>
  <c r="G37" i="138" s="1"/>
  <c r="J36" i="138"/>
  <c r="I36" i="138" s="1"/>
  <c r="F38" i="138"/>
  <c r="E38" i="138" s="1"/>
  <c r="F37" i="138"/>
  <c r="E37" i="138" s="1"/>
  <c r="F36" i="138"/>
  <c r="E36" i="138" s="1"/>
  <c r="H36" i="138"/>
  <c r="G36" i="138" s="1"/>
  <c r="H38" i="138"/>
  <c r="G38" i="138" s="1"/>
  <c r="J38" i="138"/>
  <c r="I38" i="138" s="1"/>
  <c r="J37" i="138"/>
  <c r="I37" i="138" s="1"/>
  <c r="J38" i="137"/>
  <c r="I38" i="137" s="1"/>
  <c r="J36" i="137"/>
  <c r="I36" i="137" s="1"/>
  <c r="H36" i="137"/>
  <c r="G36" i="137" s="1"/>
  <c r="F38" i="137"/>
  <c r="E38" i="137" s="1"/>
  <c r="F36" i="137"/>
  <c r="E36" i="137" s="1"/>
  <c r="H38" i="137"/>
  <c r="G38" i="137" s="1"/>
  <c r="H37" i="137"/>
  <c r="G37" i="137" s="1"/>
  <c r="J37" i="137"/>
  <c r="I37" i="137" s="1"/>
  <c r="F37" i="137"/>
  <c r="E37" i="137" s="1"/>
  <c r="J37" i="136"/>
  <c r="I37" i="136" s="1"/>
  <c r="V32" i="136"/>
  <c r="J59" i="136"/>
  <c r="I59" i="136" s="1"/>
  <c r="V54" i="136"/>
  <c r="H36" i="136"/>
  <c r="G36" i="136" s="1"/>
  <c r="R32" i="136"/>
  <c r="U32" i="136" s="1"/>
  <c r="F36" i="136"/>
  <c r="E36" i="136" s="1"/>
  <c r="F47" i="136"/>
  <c r="E47" i="136" s="1"/>
  <c r="F59" i="136"/>
  <c r="E59" i="136" s="1"/>
  <c r="T54" i="136"/>
  <c r="H59" i="135"/>
  <c r="G59" i="135" s="1"/>
  <c r="J48" i="135"/>
  <c r="I48" i="135" s="1"/>
  <c r="V43" i="135"/>
  <c r="J58" i="132"/>
  <c r="I58" i="132" s="1"/>
  <c r="S54" i="132"/>
  <c r="H59" i="132"/>
  <c r="G59" i="132" s="1"/>
  <c r="F60" i="132"/>
  <c r="E60" i="132" s="1"/>
  <c r="W54" i="132"/>
  <c r="J60" i="132"/>
  <c r="I60" i="132" s="1"/>
  <c r="Y54" i="132"/>
  <c r="F59" i="132"/>
  <c r="E59" i="132" s="1"/>
  <c r="T54" i="132"/>
  <c r="H58" i="132"/>
  <c r="G58" i="132" s="1"/>
  <c r="R54" i="132"/>
  <c r="J49" i="132"/>
  <c r="I49" i="132" s="1"/>
  <c r="Y43" i="132"/>
  <c r="J47" i="132"/>
  <c r="I47" i="132" s="1"/>
  <c r="S43" i="132"/>
  <c r="H49" i="132"/>
  <c r="G49" i="132" s="1"/>
  <c r="X43" i="132"/>
  <c r="F36" i="132"/>
  <c r="E36" i="132" s="1"/>
  <c r="J36" i="132"/>
  <c r="I36" i="132" s="1"/>
  <c r="S32" i="132"/>
  <c r="J37" i="132"/>
  <c r="I37" i="132" s="1"/>
  <c r="H38" i="132"/>
  <c r="G38" i="132" s="1"/>
  <c r="X32" i="132"/>
  <c r="F37" i="132"/>
  <c r="E37" i="132" s="1"/>
  <c r="T32" i="132"/>
  <c r="H37" i="132"/>
  <c r="G37" i="132" s="1"/>
  <c r="U32" i="132"/>
  <c r="H36" i="132"/>
  <c r="G36" i="132" s="1"/>
  <c r="R32" i="132"/>
  <c r="AR14" i="107"/>
  <c r="A92" i="131"/>
  <c r="Q41" i="135"/>
  <c r="X41" i="135"/>
  <c r="S45" i="132"/>
  <c r="T55" i="137"/>
  <c r="Y56" i="136"/>
  <c r="S28" i="137"/>
  <c r="Z55" i="139"/>
  <c r="V52" i="135"/>
  <c r="X41" i="137"/>
  <c r="X45" i="135"/>
  <c r="S45" i="138"/>
  <c r="U51" i="137"/>
  <c r="S28" i="138"/>
  <c r="T45" i="136"/>
  <c r="V45" i="137"/>
  <c r="Y41" i="139"/>
  <c r="S45" i="136"/>
  <c r="W55" i="138"/>
  <c r="Q51" i="138"/>
  <c r="W56" i="135"/>
  <c r="S56" i="135"/>
  <c r="X52" i="136"/>
  <c r="U45" i="136"/>
  <c r="T45" i="138"/>
  <c r="W41" i="136"/>
  <c r="Y56" i="135"/>
  <c r="Y45" i="135"/>
  <c r="V56" i="136"/>
  <c r="Y51" i="137"/>
  <c r="X52" i="135"/>
  <c r="T56" i="136"/>
  <c r="X45" i="137"/>
  <c r="U41" i="138"/>
  <c r="Z41" i="139"/>
  <c r="V51" i="139"/>
  <c r="U41" i="136"/>
  <c r="T41" i="132"/>
  <c r="Q56" i="136"/>
  <c r="S55" i="139"/>
  <c r="U56" i="135"/>
  <c r="V41" i="132"/>
  <c r="S41" i="138"/>
  <c r="Z41" i="138"/>
  <c r="X52" i="132"/>
  <c r="V41" i="137"/>
  <c r="Q52" i="132"/>
  <c r="Q45" i="137"/>
  <c r="X41" i="139"/>
  <c r="S41" i="136"/>
  <c r="R52" i="136"/>
  <c r="R41" i="139"/>
  <c r="U51" i="139"/>
  <c r="U45" i="138"/>
  <c r="Z55" i="138"/>
  <c r="Z51" i="138"/>
  <c r="S52" i="135"/>
  <c r="T51" i="137"/>
  <c r="V41" i="136"/>
  <c r="Q51" i="139"/>
  <c r="W45" i="135"/>
  <c r="X55" i="138"/>
  <c r="T41" i="139"/>
  <c r="Y45" i="136"/>
  <c r="W45" i="137"/>
  <c r="X56" i="136"/>
  <c r="S51" i="137"/>
  <c r="Q41" i="139"/>
  <c r="Y55" i="139"/>
  <c r="Z45" i="138"/>
  <c r="Z45" i="137"/>
  <c r="W41" i="135"/>
  <c r="X51" i="137"/>
  <c r="R51" i="139"/>
  <c r="W41" i="137"/>
  <c r="Q52" i="136"/>
  <c r="T41" i="136"/>
  <c r="W55" i="139"/>
  <c r="R41" i="135"/>
  <c r="U55" i="138"/>
  <c r="V45" i="136"/>
  <c r="Q15" i="107"/>
  <c r="Y41" i="136"/>
  <c r="U41" i="137"/>
  <c r="T52" i="135"/>
  <c r="X41" i="136"/>
  <c r="R55" i="138"/>
  <c r="T55" i="139"/>
  <c r="R51" i="138"/>
  <c r="U41" i="139"/>
  <c r="T45" i="139"/>
  <c r="R52" i="135"/>
  <c r="Z51" i="137"/>
  <c r="Y55" i="137"/>
  <c r="T45" i="137"/>
  <c r="W55" i="137"/>
  <c r="T51" i="138"/>
  <c r="U56" i="136"/>
  <c r="W45" i="136"/>
  <c r="V56" i="135"/>
  <c r="Q41" i="132"/>
  <c r="S41" i="135"/>
  <c r="V45" i="138"/>
  <c r="R56" i="132"/>
  <c r="W51" i="138"/>
  <c r="R41" i="138"/>
  <c r="T41" i="138"/>
  <c r="S41" i="137"/>
  <c r="U52" i="136"/>
  <c r="T45" i="135"/>
  <c r="Y55" i="138"/>
  <c r="Y52" i="136"/>
  <c r="Y41" i="137"/>
  <c r="R56" i="135"/>
  <c r="X51" i="138"/>
  <c r="U45" i="132"/>
  <c r="V51" i="137"/>
  <c r="Q51" i="137"/>
  <c r="X45" i="138"/>
  <c r="V55" i="139"/>
  <c r="W41" i="132"/>
  <c r="Y45" i="138"/>
  <c r="X51" i="139"/>
  <c r="S55" i="138"/>
  <c r="U45" i="135"/>
  <c r="U41" i="132"/>
  <c r="S45" i="139"/>
  <c r="W45" i="132"/>
  <c r="R41" i="137"/>
  <c r="Q55" i="137"/>
  <c r="R45" i="136"/>
  <c r="T41" i="137"/>
  <c r="V51" i="138"/>
  <c r="Q56" i="135"/>
  <c r="W41" i="138"/>
  <c r="X45" i="136"/>
  <c r="Q45" i="138"/>
  <c r="Y51" i="139"/>
  <c r="S52" i="136"/>
  <c r="S55" i="137"/>
  <c r="W51" i="137"/>
  <c r="U55" i="139"/>
  <c r="R41" i="136"/>
  <c r="Y41" i="135"/>
  <c r="R41" i="132"/>
  <c r="V41" i="138"/>
  <c r="U45" i="137"/>
  <c r="R45" i="137"/>
  <c r="X56" i="135"/>
  <c r="T41" i="135"/>
  <c r="Z55" i="137"/>
  <c r="X41" i="138"/>
  <c r="V52" i="132"/>
  <c r="T55" i="138"/>
  <c r="Y45" i="132"/>
  <c r="R45" i="139"/>
  <c r="S56" i="132"/>
  <c r="S51" i="138"/>
  <c r="S41" i="139"/>
  <c r="W52" i="135"/>
  <c r="S28" i="139"/>
  <c r="S45" i="137"/>
  <c r="R51" i="137"/>
  <c r="Y52" i="135"/>
  <c r="Z51" i="139"/>
  <c r="U56" i="132"/>
  <c r="W41" i="139"/>
  <c r="Y51" i="138"/>
  <c r="S45" i="135"/>
  <c r="T45" i="132"/>
  <c r="W51" i="139"/>
  <c r="X55" i="137"/>
  <c r="Q41" i="137"/>
  <c r="Q52" i="135"/>
  <c r="Q41" i="138"/>
  <c r="Y41" i="138"/>
  <c r="T51" i="139"/>
  <c r="V55" i="137"/>
  <c r="U55" i="137"/>
  <c r="R56" i="136"/>
  <c r="Z41" i="137"/>
  <c r="V41" i="139"/>
  <c r="W52" i="136"/>
  <c r="V45" i="135"/>
  <c r="S51" i="139"/>
  <c r="W56" i="136"/>
  <c r="V45" i="132"/>
  <c r="U51" i="138"/>
  <c r="U41" i="135"/>
  <c r="Y43" i="135" l="1"/>
  <c r="J49" i="135"/>
  <c r="I49" i="135" s="1"/>
  <c r="S43" i="135"/>
  <c r="J47" i="135"/>
  <c r="I47" i="135" s="1"/>
  <c r="H47" i="135"/>
  <c r="G47" i="135" s="1"/>
  <c r="R43" i="135"/>
  <c r="H49" i="135"/>
  <c r="G49" i="135" s="1"/>
  <c r="X43" i="135"/>
  <c r="F47" i="135"/>
  <c r="E47" i="135" s="1"/>
  <c r="M13" i="118"/>
  <c r="Y54" i="135"/>
  <c r="J60" i="135"/>
  <c r="I60" i="135" s="1"/>
  <c r="F60" i="135"/>
  <c r="E60" i="135" s="1"/>
  <c r="W54" i="135"/>
  <c r="V54" i="135"/>
  <c r="J59" i="135"/>
  <c r="I59" i="135" s="1"/>
  <c r="H58" i="135"/>
  <c r="G58" i="135" s="1"/>
  <c r="R54" i="135"/>
  <c r="H48" i="135"/>
  <c r="G48" i="135" s="1"/>
  <c r="R54" i="136"/>
  <c r="H58" i="136"/>
  <c r="G58" i="136" s="1"/>
  <c r="F58" i="136"/>
  <c r="E58" i="136" s="1"/>
  <c r="T43" i="135"/>
  <c r="F48" i="135"/>
  <c r="E48" i="135" s="1"/>
  <c r="U32" i="135"/>
  <c r="H49" i="136"/>
  <c r="G49" i="136" s="1"/>
  <c r="X43" i="136"/>
  <c r="R43" i="136"/>
  <c r="H47" i="136"/>
  <c r="G47" i="136" s="1"/>
  <c r="F49" i="135"/>
  <c r="E49" i="135" s="1"/>
  <c r="W43" i="135"/>
  <c r="W43" i="136"/>
  <c r="F49" i="136"/>
  <c r="E49" i="136" s="1"/>
  <c r="J60" i="136"/>
  <c r="I60" i="136" s="1"/>
  <c r="Y54" i="136"/>
  <c r="F29" i="139"/>
  <c r="J48" i="136"/>
  <c r="I48" i="136" s="1"/>
  <c r="V43" i="136"/>
  <c r="S43" i="136"/>
  <c r="J47" i="136"/>
  <c r="I47" i="136" s="1"/>
  <c r="H59" i="136"/>
  <c r="G59" i="136" s="1"/>
  <c r="F29" i="138"/>
  <c r="F29" i="137"/>
  <c r="H48" i="136"/>
  <c r="G48" i="136" s="1"/>
  <c r="F60" i="136"/>
  <c r="E60" i="136" s="1"/>
  <c r="W54" i="136"/>
  <c r="J49" i="136"/>
  <c r="I49" i="136" s="1"/>
  <c r="Y43" i="136"/>
  <c r="F48" i="136"/>
  <c r="E48" i="136" s="1"/>
  <c r="T43" i="136"/>
  <c r="J47" i="139"/>
  <c r="I47" i="139" s="1"/>
  <c r="H58" i="139"/>
  <c r="G58" i="139" s="1"/>
  <c r="J60" i="139"/>
  <c r="I60" i="139" s="1"/>
  <c r="F49" i="139"/>
  <c r="E49" i="139" s="1"/>
  <c r="H48" i="139"/>
  <c r="G48" i="139" s="1"/>
  <c r="H60" i="139"/>
  <c r="G60" i="139" s="1"/>
  <c r="F47" i="139"/>
  <c r="E47" i="139" s="1"/>
  <c r="F59" i="139"/>
  <c r="E59" i="139" s="1"/>
  <c r="H47" i="139"/>
  <c r="G47" i="139" s="1"/>
  <c r="F48" i="139"/>
  <c r="E48" i="139" s="1"/>
  <c r="J49" i="139"/>
  <c r="I49" i="139" s="1"/>
  <c r="J58" i="139"/>
  <c r="I58" i="139" s="1"/>
  <c r="F58" i="139"/>
  <c r="E58" i="139" s="1"/>
  <c r="J48" i="139"/>
  <c r="I48" i="139" s="1"/>
  <c r="H49" i="139"/>
  <c r="G49" i="139" s="1"/>
  <c r="J59" i="139"/>
  <c r="I59" i="139" s="1"/>
  <c r="F60" i="139"/>
  <c r="E60" i="139" s="1"/>
  <c r="H59" i="139"/>
  <c r="G59" i="139" s="1"/>
  <c r="J59" i="138"/>
  <c r="I59" i="138" s="1"/>
  <c r="J48" i="138"/>
  <c r="I48" i="138" s="1"/>
  <c r="J49" i="138"/>
  <c r="I49" i="138" s="1"/>
  <c r="F60" i="138"/>
  <c r="E60" i="138" s="1"/>
  <c r="H59" i="138"/>
  <c r="G59" i="138" s="1"/>
  <c r="F49" i="138"/>
  <c r="E49" i="138" s="1"/>
  <c r="F59" i="138"/>
  <c r="E59" i="138" s="1"/>
  <c r="J60" i="138"/>
  <c r="I60" i="138" s="1"/>
  <c r="H47" i="138"/>
  <c r="G47" i="138" s="1"/>
  <c r="F47" i="138"/>
  <c r="E47" i="138" s="1"/>
  <c r="F58" i="138"/>
  <c r="E58" i="138" s="1"/>
  <c r="F48" i="138"/>
  <c r="E48" i="138" s="1"/>
  <c r="H58" i="138"/>
  <c r="G58" i="138" s="1"/>
  <c r="H49" i="138"/>
  <c r="G49" i="138" s="1"/>
  <c r="J58" i="138"/>
  <c r="I58" i="138" s="1"/>
  <c r="H60" i="138"/>
  <c r="G60" i="138" s="1"/>
  <c r="J47" i="138"/>
  <c r="I47" i="138" s="1"/>
  <c r="H48" i="138"/>
  <c r="G48" i="138" s="1"/>
  <c r="J60" i="137"/>
  <c r="I60" i="137" s="1"/>
  <c r="J58" i="137"/>
  <c r="I58" i="137" s="1"/>
  <c r="F58" i="137"/>
  <c r="E58" i="137" s="1"/>
  <c r="F49" i="137"/>
  <c r="E49" i="137" s="1"/>
  <c r="H48" i="137"/>
  <c r="G48" i="137" s="1"/>
  <c r="J59" i="137"/>
  <c r="I59" i="137" s="1"/>
  <c r="F60" i="137"/>
  <c r="E60" i="137" s="1"/>
  <c r="H59" i="137"/>
  <c r="G59" i="137" s="1"/>
  <c r="F48" i="137"/>
  <c r="E48" i="137" s="1"/>
  <c r="J49" i="137"/>
  <c r="I49" i="137" s="1"/>
  <c r="H58" i="137"/>
  <c r="G58" i="137" s="1"/>
  <c r="J48" i="137"/>
  <c r="I48" i="137" s="1"/>
  <c r="H49" i="137"/>
  <c r="G49" i="137" s="1"/>
  <c r="H60" i="137"/>
  <c r="G60" i="137" s="1"/>
  <c r="J47" i="137"/>
  <c r="I47" i="137" s="1"/>
  <c r="F47" i="137"/>
  <c r="E47" i="137" s="1"/>
  <c r="F59" i="137"/>
  <c r="E59" i="137" s="1"/>
  <c r="H47" i="137"/>
  <c r="G47" i="137" s="1"/>
  <c r="J58" i="136"/>
  <c r="I58" i="136" s="1"/>
  <c r="S54" i="136"/>
  <c r="H60" i="136"/>
  <c r="G60" i="136" s="1"/>
  <c r="X54" i="136"/>
  <c r="J58" i="135"/>
  <c r="I58" i="135" s="1"/>
  <c r="S54" i="135"/>
  <c r="H60" i="135"/>
  <c r="G60" i="135" s="1"/>
  <c r="X54" i="135"/>
  <c r="F59" i="135"/>
  <c r="E59" i="135" s="1"/>
  <c r="T54" i="135"/>
  <c r="F58" i="135"/>
  <c r="E58" i="135" s="1"/>
  <c r="U54" i="132"/>
  <c r="F58" i="132"/>
  <c r="E58" i="132" s="1"/>
  <c r="H60" i="132"/>
  <c r="G60" i="132" s="1"/>
  <c r="X54" i="132"/>
  <c r="J59" i="132"/>
  <c r="I59" i="132" s="1"/>
  <c r="V54" i="132"/>
  <c r="P40" i="132"/>
  <c r="B41" i="132" s="1"/>
  <c r="J48" i="132"/>
  <c r="I48" i="132" s="1"/>
  <c r="V43" i="132"/>
  <c r="F49" i="132"/>
  <c r="E49" i="132" s="1"/>
  <c r="W43" i="132"/>
  <c r="F47" i="132"/>
  <c r="E47" i="132" s="1"/>
  <c r="H47" i="132"/>
  <c r="G47" i="132" s="1"/>
  <c r="R43" i="132"/>
  <c r="F48" i="132"/>
  <c r="E48" i="132" s="1"/>
  <c r="T43" i="132"/>
  <c r="H48" i="132"/>
  <c r="G48" i="132" s="1"/>
  <c r="V32" i="132"/>
  <c r="AA19" i="107"/>
  <c r="AA18" i="107"/>
  <c r="AA17" i="107"/>
  <c r="AA16" i="107"/>
  <c r="AA15" i="107"/>
  <c r="Q10" i="107"/>
  <c r="Q18" i="107"/>
  <c r="Q19" i="107"/>
  <c r="Q7" i="107"/>
  <c r="Q8" i="107"/>
  <c r="S39" i="137"/>
  <c r="Q16" i="107"/>
  <c r="S39" i="139"/>
  <c r="Q11" i="107"/>
  <c r="S49" i="138"/>
  <c r="S49" i="137"/>
  <c r="S49" i="139"/>
  <c r="Q9" i="107"/>
  <c r="Q17" i="107"/>
  <c r="S39" i="138"/>
  <c r="U43" i="135" l="1"/>
  <c r="M15" i="118"/>
  <c r="U54" i="136"/>
  <c r="U43" i="136"/>
  <c r="F51" i="139"/>
  <c r="F40" i="139"/>
  <c r="F40" i="137"/>
  <c r="F40" i="138"/>
  <c r="F51" i="138"/>
  <c r="F51" i="137"/>
  <c r="U54" i="135"/>
  <c r="U43" i="132"/>
  <c r="P11" i="135"/>
  <c r="B8" i="135" s="1"/>
  <c r="P19" i="135"/>
  <c r="B19" i="135" s="1"/>
  <c r="P29" i="135"/>
  <c r="B30" i="135" s="1"/>
  <c r="P51" i="132"/>
  <c r="B52" i="132" s="1"/>
  <c r="AA11" i="107"/>
  <c r="AA10" i="107"/>
  <c r="AA9" i="107"/>
  <c r="AA8" i="107"/>
  <c r="AA7" i="107"/>
  <c r="Q13" i="107"/>
  <c r="Q22" i="107"/>
  <c r="Q12" i="107"/>
  <c r="Q21" i="107"/>
  <c r="Q26" i="107"/>
  <c r="Q23" i="107"/>
  <c r="Q14" i="107"/>
  <c r="Q25" i="107"/>
  <c r="Q24" i="107"/>
  <c r="Q20" i="107"/>
  <c r="M17" i="118" l="1"/>
  <c r="P29" i="136"/>
  <c r="B30" i="136" s="1"/>
  <c r="P11" i="136"/>
  <c r="B8" i="136" s="1"/>
  <c r="P19" i="136"/>
  <c r="B19" i="136" s="1"/>
  <c r="P51" i="136"/>
  <c r="B52" i="136" s="1"/>
  <c r="P40" i="136"/>
  <c r="B41" i="136" s="1"/>
  <c r="P40" i="135"/>
  <c r="B41" i="135" s="1"/>
  <c r="P51" i="135"/>
  <c r="B52" i="135" s="1"/>
  <c r="P29" i="132"/>
  <c r="B30" i="132" s="1"/>
  <c r="P19" i="132"/>
  <c r="B19" i="132" s="1"/>
  <c r="P11" i="132"/>
  <c r="B8" i="132" s="1"/>
  <c r="J10" i="131"/>
  <c r="J8" i="131"/>
  <c r="K102" i="129"/>
  <c r="M19" i="118" l="1"/>
  <c r="K50" i="129"/>
  <c r="J6" i="131"/>
  <c r="A68" i="131"/>
  <c r="A81" i="131"/>
  <c r="AK1" i="131"/>
  <c r="M21" i="118" l="1"/>
  <c r="K50" i="131"/>
  <c r="AK1" i="129"/>
  <c r="M23" i="118" l="1"/>
  <c r="AR25" i="107"/>
  <c r="AR24" i="107"/>
  <c r="AR23" i="107"/>
  <c r="AR22" i="107"/>
  <c r="AR21" i="107"/>
  <c r="AR20" i="107"/>
  <c r="AR19" i="107"/>
  <c r="AR18" i="107"/>
  <c r="AR17" i="107"/>
  <c r="AR16" i="107"/>
  <c r="AR13" i="107"/>
  <c r="AR12" i="107"/>
  <c r="M25" i="118" l="1"/>
  <c r="AT11" i="107"/>
  <c r="M27" i="118" l="1"/>
  <c r="AT12" i="107"/>
  <c r="AR18" i="112"/>
  <c r="AR17" i="112"/>
  <c r="AR16" i="112"/>
  <c r="AR14" i="112"/>
  <c r="AR13" i="112"/>
  <c r="AR12" i="112"/>
  <c r="M29" i="118" l="1"/>
  <c r="M31" i="118" s="1"/>
  <c r="M33" i="118" s="1"/>
  <c r="M35" i="118" s="1"/>
  <c r="M37" i="118" s="1"/>
  <c r="M39" i="118" s="1"/>
  <c r="M41" i="118" s="1"/>
  <c r="M43" i="118" s="1"/>
  <c r="M45" i="118" s="1"/>
  <c r="M47" i="118" s="1"/>
  <c r="M49" i="118" s="1"/>
  <c r="M51" i="118" s="1"/>
  <c r="M53" i="118" s="1"/>
  <c r="M55" i="118" s="1"/>
  <c r="M57" i="118" s="1"/>
  <c r="M59" i="118" s="1"/>
  <c r="M61" i="118" s="1"/>
  <c r="M63" i="118" s="1"/>
  <c r="M65" i="118" s="1"/>
  <c r="M67" i="118" s="1"/>
  <c r="M69" i="118" s="1"/>
  <c r="M71" i="118" s="1"/>
  <c r="M73" i="118" s="1"/>
  <c r="M75" i="118" s="1"/>
  <c r="M77" i="118" s="1"/>
  <c r="M79" i="118" s="1"/>
  <c r="M81" i="118" s="1"/>
  <c r="M83" i="118" s="1"/>
  <c r="M85" i="118" s="1"/>
  <c r="M87" i="118" s="1"/>
  <c r="M89" i="118" s="1"/>
  <c r="M91" i="118" s="1"/>
  <c r="M93" i="118" s="1"/>
  <c r="M95" i="118" s="1"/>
  <c r="M97" i="118" s="1"/>
  <c r="M99" i="118" s="1"/>
  <c r="M101" i="118" s="1"/>
  <c r="M103" i="118" s="1"/>
  <c r="M105" i="118" s="1"/>
  <c r="M107" i="118" s="1"/>
  <c r="M109" i="118" s="1"/>
  <c r="M111" i="118" s="1"/>
  <c r="M113" i="118" s="1"/>
  <c r="M115" i="118" s="1"/>
  <c r="M117" i="118" s="1"/>
  <c r="M119" i="118" s="1"/>
  <c r="M121" i="118" s="1"/>
  <c r="M123" i="118" s="1"/>
  <c r="M125" i="118" s="1"/>
  <c r="M127" i="118" s="1"/>
  <c r="M129" i="118" s="1"/>
  <c r="M131" i="118" s="1"/>
  <c r="M133" i="118" s="1"/>
  <c r="M135" i="118" s="1"/>
  <c r="M137" i="118" s="1"/>
  <c r="M139" i="118" s="1"/>
  <c r="M141" i="118" s="1"/>
  <c r="M143" i="118" s="1"/>
  <c r="M145" i="118" s="1"/>
  <c r="M147" i="118" s="1"/>
  <c r="M149" i="118" s="1"/>
  <c r="M151" i="118" s="1"/>
  <c r="M153" i="118" s="1"/>
  <c r="M155" i="118" s="1"/>
  <c r="M157" i="118" s="1"/>
  <c r="M159" i="118" s="1"/>
  <c r="M161" i="118" s="1"/>
  <c r="M163" i="118" s="1"/>
  <c r="M165" i="118" s="1"/>
  <c r="M167" i="118" s="1"/>
  <c r="M169" i="118" s="1"/>
  <c r="M171" i="118" s="1"/>
  <c r="M173" i="118" s="1"/>
  <c r="M175" i="118" s="1"/>
  <c r="M177" i="118" s="1"/>
  <c r="M179" i="118" s="1"/>
  <c r="M181" i="118" s="1"/>
  <c r="M183" i="118" s="1"/>
  <c r="M185" i="118" s="1"/>
  <c r="M187" i="118" s="1"/>
  <c r="M189" i="118" s="1"/>
  <c r="M191" i="118" s="1"/>
  <c r="M193" i="118" s="1"/>
  <c r="M195" i="118" s="1"/>
  <c r="M197" i="118" s="1"/>
  <c r="M199" i="118" s="1"/>
  <c r="M201" i="118" s="1"/>
  <c r="M203" i="118" s="1"/>
  <c r="M205" i="118" s="1"/>
  <c r="M207" i="118" s="1"/>
  <c r="M209" i="118" s="1"/>
  <c r="U54" i="138" s="1"/>
  <c r="W54" i="137"/>
  <c r="X54" i="139"/>
  <c r="Q54" i="138"/>
  <c r="Q54" i="139"/>
  <c r="Z54" i="138"/>
  <c r="Z44" i="138"/>
  <c r="V44" i="137"/>
  <c r="S54" i="138"/>
  <c r="R44" i="139"/>
  <c r="Z44" i="137"/>
  <c r="U54" i="137"/>
  <c r="W44" i="137"/>
  <c r="S54" i="137"/>
  <c r="X44" i="139"/>
  <c r="R44" i="138"/>
  <c r="U44" i="139"/>
  <c r="W44" i="139"/>
  <c r="Q54" i="137"/>
  <c r="V44" i="139"/>
  <c r="V44" i="138"/>
  <c r="Y44" i="138"/>
  <c r="Z44" i="139"/>
  <c r="S54" i="139"/>
  <c r="V54" i="138"/>
  <c r="V54" i="137"/>
  <c r="T44" i="137"/>
  <c r="S44" i="138"/>
  <c r="U44" i="138"/>
  <c r="R54" i="138"/>
  <c r="W54" i="139"/>
  <c r="X54" i="138"/>
  <c r="R54" i="139"/>
  <c r="X54" i="137"/>
  <c r="U44" i="137"/>
  <c r="R54" i="137"/>
  <c r="S44" i="137"/>
  <c r="Y44" i="139"/>
  <c r="Q44" i="138"/>
  <c r="R44" i="137"/>
  <c r="T54" i="138"/>
  <c r="T54" i="139"/>
  <c r="Y54" i="139"/>
  <c r="Z54" i="137"/>
  <c r="Z54" i="139"/>
  <c r="T54" i="137"/>
  <c r="X44" i="138"/>
  <c r="Q44" i="137"/>
  <c r="T44" i="138"/>
  <c r="U54" i="139"/>
  <c r="Y54" i="138"/>
  <c r="V54" i="139"/>
  <c r="W54" i="138"/>
  <c r="Y54" i="137"/>
  <c r="Y44" i="137"/>
  <c r="Q44" i="139"/>
  <c r="AT13" i="107"/>
  <c r="AT14" i="107" s="1"/>
  <c r="A62" i="136" s="1"/>
  <c r="AT11" i="112"/>
  <c r="AA51" i="119"/>
  <c r="AA41" i="119"/>
  <c r="AA30" i="119"/>
  <c r="AA21" i="119"/>
  <c r="AA11" i="119"/>
  <c r="S44" i="139" l="1"/>
  <c r="T44" i="139"/>
  <c r="W44" i="138"/>
  <c r="X44" i="137"/>
  <c r="R33" i="139"/>
  <c r="W13" i="137"/>
  <c r="V23" i="139"/>
  <c r="Z13" i="137"/>
  <c r="S13" i="138"/>
  <c r="R23" i="137"/>
  <c r="X33" i="137"/>
  <c r="S13" i="139"/>
  <c r="Z23" i="138"/>
  <c r="Q13" i="139"/>
  <c r="X23" i="138"/>
  <c r="S23" i="138"/>
  <c r="R23" i="139"/>
  <c r="V13" i="138"/>
  <c r="X13" i="137"/>
  <c r="R13" i="139"/>
  <c r="Y13" i="139"/>
  <c r="Y23" i="138"/>
  <c r="Q23" i="138"/>
  <c r="V33" i="137"/>
  <c r="S33" i="138"/>
  <c r="T13" i="138"/>
  <c r="Z33" i="139"/>
  <c r="W33" i="137"/>
  <c r="R13" i="138"/>
  <c r="V13" i="139"/>
  <c r="Q33" i="138"/>
  <c r="V33" i="139"/>
  <c r="V23" i="137"/>
  <c r="U23" i="137"/>
  <c r="Z13" i="139"/>
  <c r="Q33" i="139"/>
  <c r="U13" i="138"/>
  <c r="U13" i="139"/>
  <c r="U23" i="139"/>
  <c r="T13" i="137"/>
  <c r="U33" i="139"/>
  <c r="Y23" i="139"/>
  <c r="Q23" i="137"/>
  <c r="Y33" i="137"/>
  <c r="W23" i="138"/>
  <c r="T33" i="138"/>
  <c r="V33" i="138"/>
  <c r="S33" i="139"/>
  <c r="T13" i="139"/>
  <c r="Z13" i="138"/>
  <c r="X13" i="138"/>
  <c r="W13" i="139"/>
  <c r="X23" i="137"/>
  <c r="T33" i="137"/>
  <c r="S23" i="137"/>
  <c r="Y13" i="137"/>
  <c r="W23" i="139"/>
  <c r="U33" i="138"/>
  <c r="S23" i="139"/>
  <c r="W23" i="137"/>
  <c r="Z23" i="137"/>
  <c r="T23" i="139"/>
  <c r="V23" i="138"/>
  <c r="V13" i="137"/>
  <c r="Q23" i="139"/>
  <c r="T23" i="137"/>
  <c r="U23" i="138"/>
  <c r="U13" i="137"/>
  <c r="U33" i="137"/>
  <c r="S13" i="137"/>
  <c r="S33" i="137"/>
  <c r="Z33" i="138"/>
  <c r="W13" i="138"/>
  <c r="Z23" i="139"/>
  <c r="T33" i="139"/>
  <c r="R23" i="138"/>
  <c r="R13" i="137"/>
  <c r="T23" i="138"/>
  <c r="Y13" i="138"/>
  <c r="Q13" i="137"/>
  <c r="X13" i="139"/>
  <c r="Q13" i="138"/>
  <c r="Q33" i="137"/>
  <c r="X23" i="139"/>
  <c r="Y23" i="137"/>
  <c r="W33" i="139"/>
  <c r="Z33" i="137"/>
  <c r="X33" i="139"/>
  <c r="X33" i="138"/>
  <c r="W33" i="138"/>
  <c r="R33" i="137"/>
  <c r="R33" i="138"/>
  <c r="Y33" i="138"/>
  <c r="Y33" i="139"/>
  <c r="AT15" i="107"/>
  <c r="P2" i="119"/>
  <c r="Q2" i="119" s="1"/>
  <c r="Q7" i="119" s="1"/>
  <c r="P7" i="119"/>
  <c r="AT16" i="107" l="1"/>
  <c r="A62" i="137" s="1"/>
  <c r="R7" i="119"/>
  <c r="S13" i="119"/>
  <c r="W13" i="119"/>
  <c r="V13" i="119"/>
  <c r="T13" i="119"/>
  <c r="X13" i="119"/>
  <c r="U13" i="119"/>
  <c r="Y13" i="119"/>
  <c r="Z13" i="119"/>
  <c r="R13" i="119"/>
  <c r="Q13" i="119"/>
  <c r="B7" i="119"/>
  <c r="AA13" i="119"/>
  <c r="Y12" i="119"/>
  <c r="Y15" i="119" s="1"/>
  <c r="U12" i="119"/>
  <c r="U15" i="119" s="1"/>
  <c r="Z12" i="119"/>
  <c r="Z15" i="119" s="1"/>
  <c r="V12" i="119"/>
  <c r="V15" i="119" s="1"/>
  <c r="W12" i="119"/>
  <c r="W15" i="119" s="1"/>
  <c r="X12" i="119"/>
  <c r="X15" i="119" s="1"/>
  <c r="Q12" i="119"/>
  <c r="Q15" i="119" s="1"/>
  <c r="T12" i="119"/>
  <c r="T15" i="119" s="1"/>
  <c r="S12" i="119"/>
  <c r="S15" i="119" s="1"/>
  <c r="R12" i="119"/>
  <c r="R15" i="119" s="1"/>
  <c r="Q18" i="119"/>
  <c r="R14" i="119"/>
  <c r="Z11" i="119"/>
  <c r="Q14" i="119"/>
  <c r="V14" i="119"/>
  <c r="T14" i="119"/>
  <c r="W14" i="119"/>
  <c r="Y14" i="119"/>
  <c r="P18" i="119"/>
  <c r="S14" i="119"/>
  <c r="AT17" i="107" l="1"/>
  <c r="S23" i="119"/>
  <c r="W23" i="119"/>
  <c r="T23" i="119"/>
  <c r="X23" i="119"/>
  <c r="V23" i="119"/>
  <c r="U23" i="119"/>
  <c r="Y23" i="119"/>
  <c r="Z23" i="119"/>
  <c r="R23" i="119"/>
  <c r="Q23" i="119"/>
  <c r="R18" i="119"/>
  <c r="AA15" i="119"/>
  <c r="Z22" i="119"/>
  <c r="Z25" i="119" s="1"/>
  <c r="V22" i="119"/>
  <c r="V25" i="119" s="1"/>
  <c r="R22" i="119"/>
  <c r="R25" i="119" s="1"/>
  <c r="W22" i="119"/>
  <c r="W25" i="119" s="1"/>
  <c r="S22" i="119"/>
  <c r="S25" i="119" s="1"/>
  <c r="X22" i="119"/>
  <c r="X25" i="119" s="1"/>
  <c r="T22" i="119"/>
  <c r="T25" i="119" s="1"/>
  <c r="Y22" i="119"/>
  <c r="Y25" i="119" s="1"/>
  <c r="U22" i="119"/>
  <c r="U25" i="119" s="1"/>
  <c r="Q22" i="119"/>
  <c r="Q25" i="119" s="1"/>
  <c r="AA23" i="119"/>
  <c r="Q27" i="119"/>
  <c r="AN1" i="74"/>
  <c r="AN3" i="114"/>
  <c r="X14" i="119"/>
  <c r="Z14" i="119"/>
  <c r="S11" i="119"/>
  <c r="Y11" i="119"/>
  <c r="X11" i="119"/>
  <c r="Q11" i="119"/>
  <c r="R11" i="119"/>
  <c r="P27" i="119"/>
  <c r="U11" i="119"/>
  <c r="T11" i="119"/>
  <c r="W11" i="119"/>
  <c r="V11" i="119"/>
  <c r="U14" i="119"/>
  <c r="V21" i="119"/>
  <c r="U24" i="119"/>
  <c r="R27" i="119" l="1"/>
  <c r="Z33" i="119"/>
  <c r="V33" i="119"/>
  <c r="R33" i="119"/>
  <c r="Y33" i="119"/>
  <c r="U33" i="119"/>
  <c r="Q33" i="119"/>
  <c r="S33" i="119"/>
  <c r="X33" i="119"/>
  <c r="T33" i="119"/>
  <c r="W33" i="119"/>
  <c r="AA25" i="119"/>
  <c r="F15" i="119"/>
  <c r="Q32" i="119"/>
  <c r="Q35" i="119" s="1"/>
  <c r="W32" i="119"/>
  <c r="W35" i="119" s="1"/>
  <c r="S32" i="119"/>
  <c r="S35" i="119" s="1"/>
  <c r="X32" i="119"/>
  <c r="X35" i="119" s="1"/>
  <c r="T32" i="119"/>
  <c r="T35" i="119" s="1"/>
  <c r="Y32" i="119"/>
  <c r="Y35" i="119" s="1"/>
  <c r="U32" i="119"/>
  <c r="U35" i="119" s="1"/>
  <c r="Z32" i="119"/>
  <c r="Z35" i="119" s="1"/>
  <c r="V32" i="119"/>
  <c r="V35" i="119" s="1"/>
  <c r="R32" i="119"/>
  <c r="R35" i="119" s="1"/>
  <c r="AA33" i="119"/>
  <c r="Q38" i="119"/>
  <c r="W21" i="119"/>
  <c r="Z24" i="119"/>
  <c r="W24" i="119"/>
  <c r="R21" i="119"/>
  <c r="P38" i="119"/>
  <c r="Q21" i="119"/>
  <c r="T21" i="119"/>
  <c r="Y24" i="119"/>
  <c r="Q24" i="119"/>
  <c r="U21" i="119"/>
  <c r="Y30" i="119"/>
  <c r="R24" i="119"/>
  <c r="S24" i="119"/>
  <c r="X24" i="119"/>
  <c r="T24" i="119"/>
  <c r="Z21" i="119"/>
  <c r="S7" i="119"/>
  <c r="Y21" i="119"/>
  <c r="X21" i="119"/>
  <c r="S21" i="119"/>
  <c r="V24" i="119"/>
  <c r="Z34" i="119"/>
  <c r="R38" i="119" l="1"/>
  <c r="Z44" i="119"/>
  <c r="V44" i="119"/>
  <c r="R44" i="119"/>
  <c r="S44" i="119"/>
  <c r="Y44" i="119"/>
  <c r="U44" i="119"/>
  <c r="Q44" i="119"/>
  <c r="X44" i="119"/>
  <c r="T44" i="119"/>
  <c r="W44" i="119"/>
  <c r="AA35" i="119"/>
  <c r="J38" i="119"/>
  <c r="Q43" i="119"/>
  <c r="Q47" i="119" s="1"/>
  <c r="U43" i="119"/>
  <c r="U47" i="119" s="1"/>
  <c r="Y43" i="119"/>
  <c r="Y47" i="119" s="1"/>
  <c r="T43" i="119"/>
  <c r="T47" i="119" s="1"/>
  <c r="X43" i="119"/>
  <c r="X47" i="119" s="1"/>
  <c r="S43" i="119"/>
  <c r="S47" i="119" s="1"/>
  <c r="W43" i="119"/>
  <c r="W47" i="119" s="1"/>
  <c r="R43" i="119"/>
  <c r="R47" i="119" s="1"/>
  <c r="V43" i="119"/>
  <c r="V47" i="119" s="1"/>
  <c r="Z43" i="119"/>
  <c r="Z47" i="119" s="1"/>
  <c r="P29" i="119"/>
  <c r="P19" i="119"/>
  <c r="P8" i="119"/>
  <c r="P40" i="119"/>
  <c r="AA44" i="119"/>
  <c r="Q49" i="119"/>
  <c r="X30" i="119"/>
  <c r="Z30" i="119"/>
  <c r="W30" i="119"/>
  <c r="U34" i="119"/>
  <c r="R30" i="119"/>
  <c r="Q34" i="119"/>
  <c r="Q30" i="119"/>
  <c r="P49" i="119"/>
  <c r="S18" i="119"/>
  <c r="W34" i="119"/>
  <c r="X34" i="119"/>
  <c r="T41" i="119"/>
  <c r="V30" i="119"/>
  <c r="T34" i="119"/>
  <c r="U30" i="119"/>
  <c r="V34" i="119"/>
  <c r="T30" i="119"/>
  <c r="S34" i="119"/>
  <c r="S30" i="119"/>
  <c r="Y34" i="119"/>
  <c r="R34" i="119"/>
  <c r="X45" i="119"/>
  <c r="S54" i="119" l="1"/>
  <c r="W54" i="119"/>
  <c r="Z54" i="119"/>
  <c r="T54" i="119"/>
  <c r="X54" i="119"/>
  <c r="V54" i="119"/>
  <c r="U54" i="119"/>
  <c r="Y54" i="119"/>
  <c r="R54" i="119"/>
  <c r="Q54" i="119"/>
  <c r="R49" i="119"/>
  <c r="F37" i="119"/>
  <c r="F38" i="119"/>
  <c r="J36" i="119"/>
  <c r="H38" i="119"/>
  <c r="J37" i="119"/>
  <c r="H37" i="119"/>
  <c r="H36" i="119"/>
  <c r="AA47" i="119"/>
  <c r="F48" i="119"/>
  <c r="W53" i="119"/>
  <c r="W56" i="119" s="1"/>
  <c r="Y53" i="119"/>
  <c r="Y56" i="119" s="1"/>
  <c r="U53" i="119"/>
  <c r="U56" i="119" s="1"/>
  <c r="Q53" i="119"/>
  <c r="Q56" i="119" s="1"/>
  <c r="Z53" i="119"/>
  <c r="Z56" i="119" s="1"/>
  <c r="V53" i="119"/>
  <c r="V56" i="119" s="1"/>
  <c r="R53" i="119"/>
  <c r="R56" i="119" s="1"/>
  <c r="S53" i="119"/>
  <c r="S56" i="119" s="1"/>
  <c r="X53" i="119"/>
  <c r="X56" i="119" s="1"/>
  <c r="T53" i="119"/>
  <c r="T56" i="119" s="1"/>
  <c r="P50" i="119"/>
  <c r="AA54" i="119"/>
  <c r="A62" i="119"/>
  <c r="U41" i="119"/>
  <c r="S45" i="119"/>
  <c r="Q45" i="119"/>
  <c r="X41" i="119"/>
  <c r="Y51" i="119"/>
  <c r="Y41" i="119"/>
  <c r="R45" i="119"/>
  <c r="U45" i="119"/>
  <c r="X55" i="119"/>
  <c r="Y45" i="119"/>
  <c r="T45" i="119"/>
  <c r="R41" i="119"/>
  <c r="Z45" i="119"/>
  <c r="Q41" i="119"/>
  <c r="W45" i="119"/>
  <c r="V41" i="119"/>
  <c r="W41" i="119"/>
  <c r="Z41" i="119"/>
  <c r="S28" i="119"/>
  <c r="V45" i="119"/>
  <c r="S41" i="119"/>
  <c r="H49" i="119" l="1"/>
  <c r="F47" i="119"/>
  <c r="H48" i="119"/>
  <c r="J49" i="119"/>
  <c r="H47" i="119"/>
  <c r="J48" i="119"/>
  <c r="J47" i="119"/>
  <c r="F49" i="119"/>
  <c r="AA56" i="119"/>
  <c r="P2" i="99"/>
  <c r="A62" i="99" s="1"/>
  <c r="Q55" i="119"/>
  <c r="T51" i="119"/>
  <c r="R55" i="119"/>
  <c r="U51" i="119"/>
  <c r="W55" i="119"/>
  <c r="S51" i="119"/>
  <c r="X51" i="119"/>
  <c r="Z55" i="119"/>
  <c r="V55" i="119"/>
  <c r="S55" i="119"/>
  <c r="U55" i="119"/>
  <c r="R51" i="119"/>
  <c r="Y55" i="119"/>
  <c r="S39" i="119"/>
  <c r="T55" i="119"/>
  <c r="Z51" i="119"/>
  <c r="Q51" i="119"/>
  <c r="W51" i="119"/>
  <c r="V51" i="119"/>
  <c r="F59" i="119" l="1"/>
  <c r="Q2" i="99"/>
  <c r="Q10" i="99" s="1"/>
  <c r="B18" i="119"/>
  <c r="F14" i="119"/>
  <c r="E14" i="119" s="1"/>
  <c r="S49" i="119"/>
  <c r="P10" i="99"/>
  <c r="S14" i="99" l="1"/>
  <c r="W14" i="99"/>
  <c r="T14" i="99"/>
  <c r="X14" i="99"/>
  <c r="U14" i="99"/>
  <c r="Y14" i="99"/>
  <c r="V14" i="99"/>
  <c r="R14" i="99"/>
  <c r="Q14" i="99"/>
  <c r="R10" i="99"/>
  <c r="F51" i="119"/>
  <c r="P11" i="99"/>
  <c r="B8" i="99" s="1"/>
  <c r="H14" i="119"/>
  <c r="G14" i="119" s="1"/>
  <c r="J16" i="119"/>
  <c r="I16" i="119" s="1"/>
  <c r="H15" i="119"/>
  <c r="G15" i="119" s="1"/>
  <c r="J14" i="119"/>
  <c r="I14" i="119" s="1"/>
  <c r="E15" i="119"/>
  <c r="Q13" i="99"/>
  <c r="F16" i="119"/>
  <c r="E16" i="119" s="1"/>
  <c r="J15" i="119"/>
  <c r="I15" i="119" s="1"/>
  <c r="H16" i="119"/>
  <c r="G16" i="119" s="1"/>
  <c r="B30" i="119"/>
  <c r="F7" i="119"/>
  <c r="B19" i="119"/>
  <c r="B7" i="99"/>
  <c r="B29" i="119"/>
  <c r="J26" i="119"/>
  <c r="I26" i="119" s="1"/>
  <c r="Z14" i="99"/>
  <c r="Q18" i="99"/>
  <c r="Q27" i="99" s="1"/>
  <c r="P27" i="99"/>
  <c r="V12" i="99"/>
  <c r="X15" i="99"/>
  <c r="S33" i="99" l="1"/>
  <c r="W33" i="99"/>
  <c r="T33" i="99"/>
  <c r="X33" i="99"/>
  <c r="U33" i="99"/>
  <c r="Y33" i="99"/>
  <c r="V33" i="99"/>
  <c r="R33" i="99"/>
  <c r="Q33" i="99"/>
  <c r="R27" i="99"/>
  <c r="V13" i="99"/>
  <c r="H27" i="119"/>
  <c r="G27" i="119" s="1"/>
  <c r="F26" i="119"/>
  <c r="E26" i="119" s="1"/>
  <c r="Q32" i="99"/>
  <c r="J25" i="119"/>
  <c r="I25" i="119" s="1"/>
  <c r="H25" i="119"/>
  <c r="G25" i="119" s="1"/>
  <c r="F27" i="119"/>
  <c r="E27" i="119" s="1"/>
  <c r="B41" i="119"/>
  <c r="B29" i="99"/>
  <c r="J27" i="119"/>
  <c r="I27" i="119" s="1"/>
  <c r="H26" i="119"/>
  <c r="G26" i="119" s="1"/>
  <c r="F25" i="119"/>
  <c r="E25" i="119" s="1"/>
  <c r="B40" i="119"/>
  <c r="I36" i="119"/>
  <c r="J15" i="99"/>
  <c r="I15" i="99" s="1"/>
  <c r="Z33" i="99"/>
  <c r="P29" i="99"/>
  <c r="Q38" i="99"/>
  <c r="U15" i="99"/>
  <c r="T12" i="99"/>
  <c r="W15" i="99"/>
  <c r="U12" i="99"/>
  <c r="P18" i="99"/>
  <c r="V15" i="99"/>
  <c r="W12" i="99"/>
  <c r="Y15" i="99"/>
  <c r="Q12" i="99"/>
  <c r="X30" i="99"/>
  <c r="R12" i="99"/>
  <c r="S30" i="99"/>
  <c r="S15" i="99"/>
  <c r="Y12" i="99"/>
  <c r="X12" i="99"/>
  <c r="Q15" i="99"/>
  <c r="T15" i="99"/>
  <c r="S12" i="99"/>
  <c r="R15" i="99"/>
  <c r="T34" i="99"/>
  <c r="P38" i="99"/>
  <c r="S44" i="99" l="1"/>
  <c r="W44" i="99"/>
  <c r="T44" i="99"/>
  <c r="X44" i="99"/>
  <c r="U44" i="99"/>
  <c r="Y44" i="99"/>
  <c r="V44" i="99"/>
  <c r="R44" i="99"/>
  <c r="Q44" i="99"/>
  <c r="S23" i="99"/>
  <c r="W23" i="99"/>
  <c r="T23" i="99"/>
  <c r="X23" i="99"/>
  <c r="U23" i="99"/>
  <c r="Y23" i="99"/>
  <c r="V23" i="99"/>
  <c r="R23" i="99"/>
  <c r="Q23" i="99"/>
  <c r="R38" i="99"/>
  <c r="R18" i="99"/>
  <c r="S32" i="99"/>
  <c r="X32" i="99"/>
  <c r="R13" i="99"/>
  <c r="Y13" i="99"/>
  <c r="X13" i="99"/>
  <c r="T13" i="99"/>
  <c r="S13" i="99"/>
  <c r="H38" i="99"/>
  <c r="G38" i="99" s="1"/>
  <c r="J36" i="99"/>
  <c r="I36" i="99" s="1"/>
  <c r="F14" i="99"/>
  <c r="E14" i="99" s="1"/>
  <c r="H15" i="99"/>
  <c r="G15" i="99" s="1"/>
  <c r="H14" i="99"/>
  <c r="G14" i="99" s="1"/>
  <c r="F18" i="119"/>
  <c r="E38" i="119"/>
  <c r="G36" i="119"/>
  <c r="J16" i="99"/>
  <c r="I16" i="99" s="1"/>
  <c r="F16" i="99"/>
  <c r="E16" i="99" s="1"/>
  <c r="J14" i="99"/>
  <c r="I14" i="99" s="1"/>
  <c r="H16" i="99"/>
  <c r="G16" i="99" s="1"/>
  <c r="Q43" i="99"/>
  <c r="Q22" i="99"/>
  <c r="F29" i="119"/>
  <c r="B30" i="99"/>
  <c r="B40" i="99"/>
  <c r="B18" i="99"/>
  <c r="I37" i="119"/>
  <c r="G38" i="119"/>
  <c r="I38" i="119"/>
  <c r="E37" i="119"/>
  <c r="G37" i="119"/>
  <c r="F36" i="119"/>
  <c r="E36" i="119" s="1"/>
  <c r="F15" i="99"/>
  <c r="E15" i="99" s="1"/>
  <c r="B52" i="119"/>
  <c r="B51" i="119"/>
  <c r="I49" i="119"/>
  <c r="P19" i="99"/>
  <c r="Z23" i="99"/>
  <c r="Z44" i="99"/>
  <c r="P40" i="99"/>
  <c r="Q49" i="99"/>
  <c r="S24" i="99"/>
  <c r="U34" i="99"/>
  <c r="T30" i="99"/>
  <c r="U30" i="99"/>
  <c r="W30" i="99"/>
  <c r="Q34" i="99"/>
  <c r="W34" i="99"/>
  <c r="Y30" i="99"/>
  <c r="V30" i="99"/>
  <c r="X34" i="99"/>
  <c r="Q30" i="99"/>
  <c r="S34" i="99"/>
  <c r="V34" i="99"/>
  <c r="R34" i="99"/>
  <c r="R30" i="99"/>
  <c r="Y34" i="99"/>
  <c r="P49" i="99"/>
  <c r="T45" i="99"/>
  <c r="S21" i="99"/>
  <c r="R41" i="99"/>
  <c r="S55" i="99" l="1"/>
  <c r="W55" i="99"/>
  <c r="T55" i="99"/>
  <c r="X55" i="99"/>
  <c r="U55" i="99"/>
  <c r="Y55" i="99"/>
  <c r="V55" i="99"/>
  <c r="R55" i="99"/>
  <c r="Q55" i="99"/>
  <c r="R49" i="99"/>
  <c r="Y32" i="99"/>
  <c r="J38" i="99"/>
  <c r="I38" i="99" s="1"/>
  <c r="F38" i="99"/>
  <c r="E38" i="99" s="1"/>
  <c r="J37" i="99"/>
  <c r="I37" i="99" s="1"/>
  <c r="F37" i="99"/>
  <c r="E37" i="99" s="1"/>
  <c r="T32" i="99"/>
  <c r="H37" i="99"/>
  <c r="G37" i="99" s="1"/>
  <c r="R32" i="99"/>
  <c r="H36" i="99"/>
  <c r="G36" i="99" s="1"/>
  <c r="R43" i="99"/>
  <c r="S22" i="99"/>
  <c r="B19" i="99"/>
  <c r="U13" i="99"/>
  <c r="W13" i="99" s="1"/>
  <c r="F36" i="99"/>
  <c r="E36" i="99" s="1"/>
  <c r="H47" i="99"/>
  <c r="G47" i="99" s="1"/>
  <c r="G48" i="119"/>
  <c r="E47" i="119"/>
  <c r="E48" i="119"/>
  <c r="Q54" i="99"/>
  <c r="B41" i="99"/>
  <c r="B51" i="99"/>
  <c r="I47" i="119"/>
  <c r="G47" i="119"/>
  <c r="G49" i="119"/>
  <c r="E49" i="119"/>
  <c r="I48" i="119"/>
  <c r="H58" i="119"/>
  <c r="G58" i="119" s="1"/>
  <c r="J25" i="99"/>
  <c r="I25" i="99" s="1"/>
  <c r="Z54" i="99"/>
  <c r="P51" i="99"/>
  <c r="B52" i="99" s="1"/>
  <c r="T22" i="114"/>
  <c r="F23" i="114" s="1"/>
  <c r="C23" i="114"/>
  <c r="D23" i="114"/>
  <c r="J23" i="114"/>
  <c r="S22" i="114"/>
  <c r="E23" i="114" s="1"/>
  <c r="U22" i="114"/>
  <c r="G23" i="114" s="1"/>
  <c r="C24" i="114"/>
  <c r="D24" i="114"/>
  <c r="J24" i="114"/>
  <c r="K24" i="114"/>
  <c r="S23" i="114"/>
  <c r="E24" i="114" s="1"/>
  <c r="T23" i="114"/>
  <c r="F24" i="114" s="1"/>
  <c r="U23" i="114"/>
  <c r="G24" i="114" s="1"/>
  <c r="C25" i="114"/>
  <c r="D25" i="114"/>
  <c r="J25" i="114"/>
  <c r="K25" i="114"/>
  <c r="S24" i="114"/>
  <c r="T24" i="114"/>
  <c r="F25" i="114" s="1"/>
  <c r="U24" i="114"/>
  <c r="G25" i="114" s="1"/>
  <c r="C26" i="114"/>
  <c r="D26" i="114"/>
  <c r="J26" i="114"/>
  <c r="S25" i="114"/>
  <c r="E26" i="114" s="1"/>
  <c r="T25" i="114"/>
  <c r="U25" i="114"/>
  <c r="G26" i="114" s="1"/>
  <c r="S30" i="114"/>
  <c r="T30" i="114"/>
  <c r="U30" i="114"/>
  <c r="N23" i="114" s="1"/>
  <c r="S31" i="114"/>
  <c r="L24" i="114" s="1"/>
  <c r="T31" i="114"/>
  <c r="M24" i="114" s="1"/>
  <c r="U31" i="114"/>
  <c r="N24" i="114" s="1"/>
  <c r="S32" i="114"/>
  <c r="L25" i="114" s="1"/>
  <c r="T32" i="114"/>
  <c r="M25" i="114" s="1"/>
  <c r="U32" i="114"/>
  <c r="N25" i="114" s="1"/>
  <c r="S33" i="114"/>
  <c r="T33" i="114"/>
  <c r="U33" i="114"/>
  <c r="N26" i="114" s="1"/>
  <c r="M9" i="114"/>
  <c r="U16" i="114" s="1"/>
  <c r="L9" i="114"/>
  <c r="U15" i="114" s="1"/>
  <c r="K9" i="114"/>
  <c r="U14" i="114" s="1"/>
  <c r="J9" i="114"/>
  <c r="U13" i="114" s="1"/>
  <c r="F9" i="114"/>
  <c r="U9" i="114" s="1"/>
  <c r="E9" i="114"/>
  <c r="U8" i="114" s="1"/>
  <c r="D9" i="114"/>
  <c r="U7" i="114" s="1"/>
  <c r="C9" i="114"/>
  <c r="U6" i="114" s="1"/>
  <c r="M8" i="114"/>
  <c r="T16" i="114" s="1"/>
  <c r="L8" i="114"/>
  <c r="T15" i="114" s="1"/>
  <c r="K8" i="114"/>
  <c r="T14" i="114" s="1"/>
  <c r="J8" i="114"/>
  <c r="T13" i="114" s="1"/>
  <c r="F8" i="114"/>
  <c r="T9" i="114" s="1"/>
  <c r="E8" i="114"/>
  <c r="T8" i="114" s="1"/>
  <c r="T7" i="114"/>
  <c r="C8" i="114"/>
  <c r="T6" i="114" s="1"/>
  <c r="M7" i="114"/>
  <c r="S16" i="114" s="1"/>
  <c r="V16" i="114" s="1"/>
  <c r="L7" i="114"/>
  <c r="S15" i="114" s="1"/>
  <c r="V15" i="114" s="1"/>
  <c r="K7" i="114"/>
  <c r="S14" i="114" s="1"/>
  <c r="V14" i="114" s="1"/>
  <c r="J7" i="114"/>
  <c r="S13" i="114" s="1"/>
  <c r="V13" i="114" s="1"/>
  <c r="F7" i="114"/>
  <c r="S9" i="114" s="1"/>
  <c r="V9" i="114" s="1"/>
  <c r="E7" i="114"/>
  <c r="S8" i="114" s="1"/>
  <c r="D7" i="114"/>
  <c r="S7" i="114" s="1"/>
  <c r="C7" i="114"/>
  <c r="S6" i="114" s="1"/>
  <c r="V6" i="114" s="1"/>
  <c r="C6" i="74"/>
  <c r="D6" i="74"/>
  <c r="J6" i="74"/>
  <c r="K6" i="74"/>
  <c r="V6" i="74"/>
  <c r="E6" i="74" s="1"/>
  <c r="W6" i="74"/>
  <c r="F6" i="74" s="1"/>
  <c r="X6" i="74"/>
  <c r="G6" i="74" s="1"/>
  <c r="C7" i="74"/>
  <c r="D7" i="74"/>
  <c r="J7" i="74"/>
  <c r="K7" i="74"/>
  <c r="V7" i="74"/>
  <c r="E7" i="74" s="1"/>
  <c r="W7" i="74"/>
  <c r="F7" i="74" s="1"/>
  <c r="X7" i="74"/>
  <c r="G7" i="74" s="1"/>
  <c r="C8" i="74"/>
  <c r="D8" i="74"/>
  <c r="J8" i="74"/>
  <c r="K8" i="74"/>
  <c r="V8" i="74"/>
  <c r="W8" i="74"/>
  <c r="F8" i="74" s="1"/>
  <c r="X8" i="74"/>
  <c r="G8" i="74" s="1"/>
  <c r="C9" i="74"/>
  <c r="D9" i="74"/>
  <c r="J9" i="74"/>
  <c r="K9" i="74"/>
  <c r="V9" i="74"/>
  <c r="E9" i="74" s="1"/>
  <c r="W9" i="74"/>
  <c r="X9" i="74"/>
  <c r="V12" i="74"/>
  <c r="L6" i="74" s="1"/>
  <c r="W12" i="74"/>
  <c r="M6" i="74" s="1"/>
  <c r="X12" i="74"/>
  <c r="N6" i="74" s="1"/>
  <c r="V13" i="74"/>
  <c r="W13" i="74"/>
  <c r="M7" i="74" s="1"/>
  <c r="X13" i="74"/>
  <c r="N7" i="74" s="1"/>
  <c r="V14" i="74"/>
  <c r="L8" i="74" s="1"/>
  <c r="W14" i="74"/>
  <c r="M8" i="74" s="1"/>
  <c r="X14" i="74"/>
  <c r="N8" i="74" s="1"/>
  <c r="V15" i="74"/>
  <c r="L9" i="74" s="1"/>
  <c r="W15" i="74"/>
  <c r="X15" i="74"/>
  <c r="N9" i="74" s="1"/>
  <c r="U21" i="99"/>
  <c r="Q41" i="99"/>
  <c r="Q24" i="99"/>
  <c r="W21" i="99"/>
  <c r="X41" i="99"/>
  <c r="X52" i="99"/>
  <c r="V21" i="99"/>
  <c r="Q45" i="99"/>
  <c r="W45" i="99"/>
  <c r="V41" i="99"/>
  <c r="S45" i="99"/>
  <c r="Q21" i="99"/>
  <c r="T24" i="99"/>
  <c r="U45" i="99"/>
  <c r="Y45" i="99"/>
  <c r="R56" i="99"/>
  <c r="Y21" i="99"/>
  <c r="S41" i="99"/>
  <c r="Y41" i="99"/>
  <c r="R45" i="99"/>
  <c r="U41" i="99"/>
  <c r="W41" i="99"/>
  <c r="Y24" i="99"/>
  <c r="X21" i="99"/>
  <c r="X45" i="99"/>
  <c r="T41" i="99"/>
  <c r="R21" i="99"/>
  <c r="V24" i="99"/>
  <c r="R24" i="99"/>
  <c r="V45" i="99"/>
  <c r="X24" i="99"/>
  <c r="T21" i="99"/>
  <c r="U24" i="99"/>
  <c r="W24" i="99"/>
  <c r="H49" i="99" l="1"/>
  <c r="G49" i="99" s="1"/>
  <c r="X43" i="99"/>
  <c r="J48" i="99"/>
  <c r="I48" i="99" s="1"/>
  <c r="V43" i="99"/>
  <c r="W30" i="114"/>
  <c r="L23" i="114"/>
  <c r="V30" i="114"/>
  <c r="V8" i="114"/>
  <c r="V7" i="114"/>
  <c r="F47" i="99"/>
  <c r="E47" i="99" s="1"/>
  <c r="U32" i="99"/>
  <c r="W32" i="99" s="1"/>
  <c r="T43" i="99"/>
  <c r="S43" i="99"/>
  <c r="Y43" i="99"/>
  <c r="T22" i="99"/>
  <c r="Y22" i="99"/>
  <c r="X22" i="99"/>
  <c r="V22" i="99"/>
  <c r="R22" i="99"/>
  <c r="F48" i="99"/>
  <c r="E48" i="99" s="1"/>
  <c r="J47" i="99"/>
  <c r="I47" i="99" s="1"/>
  <c r="F49" i="99"/>
  <c r="E49" i="99" s="1"/>
  <c r="H48" i="99"/>
  <c r="G48" i="99" s="1"/>
  <c r="J49" i="99"/>
  <c r="I49" i="99" s="1"/>
  <c r="H60" i="99"/>
  <c r="G60" i="99" s="1"/>
  <c r="F40" i="119"/>
  <c r="F26" i="99"/>
  <c r="E26" i="99" s="1"/>
  <c r="F25" i="99"/>
  <c r="E25" i="99" s="1"/>
  <c r="H27" i="99"/>
  <c r="G27" i="99" s="1"/>
  <c r="F60" i="119"/>
  <c r="E60" i="119" s="1"/>
  <c r="E59" i="119"/>
  <c r="J26" i="99"/>
  <c r="I26" i="99" s="1"/>
  <c r="J27" i="99"/>
  <c r="I27" i="99" s="1"/>
  <c r="F58" i="119"/>
  <c r="E58" i="119" s="1"/>
  <c r="H25" i="99"/>
  <c r="G25" i="99" s="1"/>
  <c r="H26" i="99"/>
  <c r="G26" i="99" s="1"/>
  <c r="J59" i="119"/>
  <c r="I59" i="119" s="1"/>
  <c r="H60" i="119"/>
  <c r="G60" i="119" s="1"/>
  <c r="J58" i="119"/>
  <c r="I58" i="119" s="1"/>
  <c r="F27" i="99"/>
  <c r="E27" i="99" s="1"/>
  <c r="J60" i="119"/>
  <c r="I60" i="119" s="1"/>
  <c r="H59" i="119"/>
  <c r="G59" i="119" s="1"/>
  <c r="W25" i="114"/>
  <c r="V24" i="114"/>
  <c r="W31" i="114"/>
  <c r="M23" i="114"/>
  <c r="V23" i="114"/>
  <c r="W16" i="114"/>
  <c r="W23" i="114"/>
  <c r="V31" i="114"/>
  <c r="W24" i="114"/>
  <c r="F26" i="114"/>
  <c r="E25" i="114"/>
  <c r="V32" i="114"/>
  <c r="V22" i="114"/>
  <c r="W32" i="114"/>
  <c r="V25" i="114"/>
  <c r="W22" i="114"/>
  <c r="M26" i="114"/>
  <c r="Z15" i="74"/>
  <c r="W9" i="114"/>
  <c r="W15" i="114"/>
  <c r="W13" i="114"/>
  <c r="W6" i="114"/>
  <c r="W14" i="114"/>
  <c r="W7" i="114"/>
  <c r="W8" i="114"/>
  <c r="Z9" i="74"/>
  <c r="Y6" i="74"/>
  <c r="Y8" i="74"/>
  <c r="Z6" i="74"/>
  <c r="Y14" i="74"/>
  <c r="Z7" i="74"/>
  <c r="Z14" i="74"/>
  <c r="Y13" i="74"/>
  <c r="Y9" i="74"/>
  <c r="Z13" i="74"/>
  <c r="M9" i="74"/>
  <c r="Y15" i="74"/>
  <c r="L7" i="74"/>
  <c r="Z12" i="74"/>
  <c r="F9" i="74"/>
  <c r="Z8" i="74"/>
  <c r="E8" i="74"/>
  <c r="Y7" i="74"/>
  <c r="G9" i="74"/>
  <c r="Y12" i="74"/>
  <c r="S56" i="99"/>
  <c r="Y52" i="99"/>
  <c r="Q52" i="99"/>
  <c r="T56" i="99"/>
  <c r="Q56" i="99"/>
  <c r="V52" i="99"/>
  <c r="X56" i="99"/>
  <c r="W52" i="99"/>
  <c r="R52" i="99"/>
  <c r="U56" i="99"/>
  <c r="T52" i="99"/>
  <c r="W56" i="99"/>
  <c r="Y56" i="99"/>
  <c r="S52" i="99"/>
  <c r="V56" i="99"/>
  <c r="U52" i="99"/>
  <c r="V32" i="99" l="1"/>
  <c r="F59" i="99"/>
  <c r="E59" i="99" s="1"/>
  <c r="Y54" i="99"/>
  <c r="J60" i="99"/>
  <c r="I60" i="99" s="1"/>
  <c r="U22" i="99"/>
  <c r="V54" i="99"/>
  <c r="S54" i="99"/>
  <c r="R54" i="99"/>
  <c r="U43" i="99"/>
  <c r="W43" i="99" s="1"/>
  <c r="W22" i="99"/>
  <c r="J59" i="99"/>
  <c r="I59" i="99" s="1"/>
  <c r="J58" i="99"/>
  <c r="I58" i="99" s="1"/>
  <c r="F58" i="99"/>
  <c r="E58" i="99" s="1"/>
  <c r="H58" i="99"/>
  <c r="G58" i="99" s="1"/>
  <c r="F60" i="99"/>
  <c r="E60" i="99" s="1"/>
  <c r="H59" i="99"/>
  <c r="G59" i="99" s="1"/>
  <c r="T54" i="99" l="1"/>
  <c r="B8" i="119"/>
  <c r="U54" i="99" l="1"/>
  <c r="X54" i="99" s="1"/>
  <c r="D16" i="93"/>
  <c r="D15" i="93" s="1"/>
  <c r="D18" i="93"/>
  <c r="D17" i="93" s="1"/>
  <c r="D20" i="93"/>
  <c r="D19" i="93" s="1"/>
  <c r="D22" i="93"/>
  <c r="D21" i="93" s="1"/>
  <c r="G15" i="93"/>
  <c r="J15" i="93"/>
  <c r="M15" i="93"/>
  <c r="G17" i="93"/>
  <c r="J17" i="93"/>
  <c r="M17" i="93"/>
  <c r="G19" i="93"/>
  <c r="J19" i="93"/>
  <c r="M19" i="93"/>
  <c r="G21" i="93"/>
  <c r="J21" i="93"/>
  <c r="M21" i="93"/>
  <c r="W54" i="99" l="1"/>
</calcChain>
</file>

<file path=xl/comments1.xml><?xml version="1.0" encoding="utf-8"?>
<comments xmlns="http://schemas.openxmlformats.org/spreadsheetml/2006/main">
  <authors>
    <author>TEST</author>
    <author>大阪市</author>
  </authors>
  <commentList>
    <comment ref="J4" authorId="0">
      <text>
        <r>
          <rPr>
            <b/>
            <sz val="14"/>
            <color indexed="81"/>
            <rFont val="ＭＳ Ｐゴシック"/>
            <family val="3"/>
            <charset val="128"/>
          </rPr>
          <t>区名、学校名、学校長名を入力してください。</t>
        </r>
      </text>
    </comment>
    <comment ref="B37" authorId="1">
      <text>
        <r>
          <rPr>
            <b/>
            <sz val="14"/>
            <color indexed="81"/>
            <rFont val="ＭＳ Ｐゴシック"/>
            <family val="3"/>
            <charset val="128"/>
          </rPr>
          <t>学校名、調査対象人数を入力してださい。</t>
        </r>
      </text>
    </comment>
  </commentList>
</comments>
</file>

<file path=xl/sharedStrings.xml><?xml version="1.0" encoding="utf-8"?>
<sst xmlns="http://schemas.openxmlformats.org/spreadsheetml/2006/main" count="2754" uniqueCount="575">
  <si>
    <t>学校</t>
    <rPh sb="0" eb="2">
      <t>ガッコウ</t>
    </rPh>
    <phoneticPr fontId="4"/>
  </si>
  <si>
    <t>質問番号</t>
    <rPh sb="0" eb="2">
      <t>シツモン</t>
    </rPh>
    <rPh sb="2" eb="4">
      <t>バンゴウ</t>
    </rPh>
    <phoneticPr fontId="4"/>
  </si>
  <si>
    <t>平均正答率(％)</t>
    <phoneticPr fontId="4"/>
  </si>
  <si>
    <t>数と計算</t>
    <rPh sb="0" eb="1">
      <t>スウ</t>
    </rPh>
    <rPh sb="2" eb="4">
      <t>ケイサン</t>
    </rPh>
    <phoneticPr fontId="14"/>
  </si>
  <si>
    <t>量と測定</t>
    <rPh sb="0" eb="1">
      <t>リョウ</t>
    </rPh>
    <rPh sb="2" eb="4">
      <t>ソクテイ</t>
    </rPh>
    <phoneticPr fontId="14"/>
  </si>
  <si>
    <t>図形</t>
    <rPh sb="0" eb="2">
      <t>ズケイ</t>
    </rPh>
    <phoneticPr fontId="14"/>
  </si>
  <si>
    <t>数量関係</t>
    <rPh sb="0" eb="2">
      <t>スウリョウ</t>
    </rPh>
    <rPh sb="2" eb="4">
      <t>カンケイ</t>
    </rPh>
    <phoneticPr fontId="14"/>
  </si>
  <si>
    <t>大阪市</t>
    <rPh sb="0" eb="3">
      <t>オオサカシ</t>
    </rPh>
    <phoneticPr fontId="4"/>
  </si>
  <si>
    <t>算数A</t>
    <rPh sb="0" eb="2">
      <t>サンスウ</t>
    </rPh>
    <phoneticPr fontId="4"/>
  </si>
  <si>
    <t>話すこと・聞くこと</t>
    <rPh sb="0" eb="1">
      <t>ハナ</t>
    </rPh>
    <rPh sb="5" eb="6">
      <t>キ</t>
    </rPh>
    <phoneticPr fontId="14"/>
  </si>
  <si>
    <t>書くこと</t>
    <rPh sb="0" eb="1">
      <t>カ</t>
    </rPh>
    <phoneticPr fontId="14"/>
  </si>
  <si>
    <t>読むこと</t>
    <rPh sb="0" eb="1">
      <t>ヨ</t>
    </rPh>
    <phoneticPr fontId="14"/>
  </si>
  <si>
    <t>学習指導要領の
領域等</t>
    <rPh sb="0" eb="2">
      <t>ガクシュウ</t>
    </rPh>
    <rPh sb="2" eb="4">
      <t>シドウ</t>
    </rPh>
    <rPh sb="4" eb="6">
      <t>ヨウリョウ</t>
    </rPh>
    <rPh sb="8" eb="10">
      <t>リョウイキ</t>
    </rPh>
    <rPh sb="10" eb="11">
      <t>トウ</t>
    </rPh>
    <phoneticPr fontId="4"/>
  </si>
  <si>
    <t>（別添）</t>
    <rPh sb="1" eb="3">
      <t>ベッテン</t>
    </rPh>
    <phoneticPr fontId="4"/>
  </si>
  <si>
    <t>　平成22年度調査においては，平成21年度調査，平成20年度調査及び平成19年度調査と調査問題が異なることから貴校の各年度の平均正答率による単純な比較はできませんが，以下のシートに貴校の平均正答数を入力する（以下の黄色塗り部分）ことで算出される標準化得点により，貴校に在籍する児童の状況について平成21年度調査，平成20年度調査及び平成19年度調査との相対的な比較をすることができます。</t>
    <rPh sb="1" eb="3">
      <t>ヘイセイ</t>
    </rPh>
    <rPh sb="5" eb="7">
      <t>ネンド</t>
    </rPh>
    <rPh sb="7" eb="9">
      <t>チョウサ</t>
    </rPh>
    <rPh sb="43" eb="45">
      <t>チョウサ</t>
    </rPh>
    <rPh sb="45" eb="47">
      <t>モンダイ</t>
    </rPh>
    <rPh sb="48" eb="49">
      <t>コト</t>
    </rPh>
    <phoneticPr fontId="4"/>
  </si>
  <si>
    <t>＜小学校調査＞</t>
    <rPh sb="1" eb="4">
      <t>ショウガッコウ</t>
    </rPh>
    <rPh sb="4" eb="6">
      <t>チョウサ</t>
    </rPh>
    <phoneticPr fontId="4"/>
  </si>
  <si>
    <t>22年度調査</t>
    <rPh sb="2" eb="4">
      <t>ネンド</t>
    </rPh>
    <rPh sb="4" eb="6">
      <t>チョウサ</t>
    </rPh>
    <phoneticPr fontId="4"/>
  </si>
  <si>
    <t>21年度調査</t>
    <rPh sb="2" eb="4">
      <t>ネンド</t>
    </rPh>
    <rPh sb="4" eb="6">
      <t>チョウサ</t>
    </rPh>
    <phoneticPr fontId="4"/>
  </si>
  <si>
    <t>20年度調査</t>
    <rPh sb="2" eb="4">
      <t>ネンド</t>
    </rPh>
    <rPh sb="4" eb="6">
      <t>チョウサ</t>
    </rPh>
    <phoneticPr fontId="4"/>
  </si>
  <si>
    <t>19年度調査</t>
    <rPh sb="2" eb="4">
      <t>ネンド</t>
    </rPh>
    <rPh sb="4" eb="6">
      <t>チョウサ</t>
    </rPh>
    <phoneticPr fontId="4"/>
  </si>
  <si>
    <t>貴小学校の結果</t>
    <rPh sb="0" eb="1">
      <t>キ</t>
    </rPh>
    <rPh sb="1" eb="4">
      <t>ショウガッコウ</t>
    </rPh>
    <rPh sb="5" eb="7">
      <t>ケッカ</t>
    </rPh>
    <phoneticPr fontId="4"/>
  </si>
  <si>
    <t>22年度調査</t>
    <rPh sb="2" eb="4">
      <t>ネンド</t>
    </rPh>
    <rPh sb="4" eb="6">
      <t>チョウサ</t>
    </rPh>
    <phoneticPr fontId="4"/>
  </si>
  <si>
    <t>21年度調査</t>
    <rPh sb="2" eb="4">
      <t>ネンド</t>
    </rPh>
    <rPh sb="4" eb="6">
      <t>チョウサ</t>
    </rPh>
    <phoneticPr fontId="4"/>
  </si>
  <si>
    <t>20年度調査</t>
    <rPh sb="2" eb="4">
      <t>ネンド</t>
    </rPh>
    <rPh sb="4" eb="6">
      <t>チョウサ</t>
    </rPh>
    <phoneticPr fontId="4"/>
  </si>
  <si>
    <t>国語A</t>
    <rPh sb="0" eb="2">
      <t>コクゴ</t>
    </rPh>
    <phoneticPr fontId="4"/>
  </si>
  <si>
    <t>標準化
得点</t>
    <rPh sb="0" eb="3">
      <t>ヒョウジュンカ</t>
    </rPh>
    <rPh sb="4" eb="6">
      <t>トクテン</t>
    </rPh>
    <phoneticPr fontId="4"/>
  </si>
  <si>
    <t>平均
正答数</t>
    <rPh sb="0" eb="2">
      <t>ヘイキン</t>
    </rPh>
    <rPh sb="3" eb="5">
      <t>セイトウ</t>
    </rPh>
    <rPh sb="5" eb="6">
      <t>スウ</t>
    </rPh>
    <phoneticPr fontId="4"/>
  </si>
  <si>
    <t>平均
正答数(問)</t>
    <rPh sb="0" eb="2">
      <t>ヘイキン</t>
    </rPh>
    <rPh sb="3" eb="5">
      <t>セイトウ</t>
    </rPh>
    <rPh sb="5" eb="6">
      <t>スウ</t>
    </rPh>
    <rPh sb="7" eb="8">
      <t>ト</t>
    </rPh>
    <phoneticPr fontId="4"/>
  </si>
  <si>
    <t>標準偏差</t>
    <rPh sb="0" eb="2">
      <t>ヒョウジュン</t>
    </rPh>
    <rPh sb="2" eb="4">
      <t>ヘンサ</t>
    </rPh>
    <phoneticPr fontId="4"/>
  </si>
  <si>
    <t>国語B</t>
    <rPh sb="0" eb="2">
      <t>コクゴ</t>
    </rPh>
    <phoneticPr fontId="4"/>
  </si>
  <si>
    <t>算数B</t>
    <rPh sb="0" eb="2">
      <t>サンスウ</t>
    </rPh>
    <phoneticPr fontId="4"/>
  </si>
  <si>
    <t>※いずれも平成22年度調査，平成21年度調査，平成20年度調査及び平成19年度調査の全国(国・公・私)の平均正答数(問)がそれぞれ100となるように標準化した場合の得点となります。</t>
    <rPh sb="31" eb="32">
      <t>オヨ</t>
    </rPh>
    <phoneticPr fontId="4"/>
  </si>
  <si>
    <t>各学校等に在籍する児童の状況の年度間の比較について</t>
    <phoneticPr fontId="4"/>
  </si>
  <si>
    <t>／</t>
    <phoneticPr fontId="4"/>
  </si>
  <si>
    <t>A　問　題</t>
    <rPh sb="2" eb="3">
      <t>トイ</t>
    </rPh>
    <rPh sb="4" eb="5">
      <t>ダイ</t>
    </rPh>
    <phoneticPr fontId="4"/>
  </si>
  <si>
    <t>大阪市</t>
    <phoneticPr fontId="4"/>
  </si>
  <si>
    <t>全国</t>
    <phoneticPr fontId="4"/>
  </si>
  <si>
    <t>全国</t>
    <rPh sb="0" eb="2">
      <t>ゼンコク</t>
    </rPh>
    <phoneticPr fontId="4"/>
  </si>
  <si>
    <t>伝統的な言語文化と国語の特質に関する事項</t>
  </si>
  <si>
    <t xml:space="preserve">
</t>
    <phoneticPr fontId="4"/>
  </si>
  <si>
    <t>国語Ａ</t>
    <rPh sb="0" eb="2">
      <t>コクゴ</t>
    </rPh>
    <phoneticPr fontId="4"/>
  </si>
  <si>
    <t>国語Ｂ</t>
    <rPh sb="0" eb="2">
      <t>コクゴ</t>
    </rPh>
    <phoneticPr fontId="4"/>
  </si>
  <si>
    <t>各設問の無解答率の和÷設問数
＝平均無解答率</t>
    <rPh sb="0" eb="3">
      <t>カクセツモン</t>
    </rPh>
    <rPh sb="4" eb="5">
      <t>ナシ</t>
    </rPh>
    <rPh sb="5" eb="7">
      <t>カイトウ</t>
    </rPh>
    <rPh sb="7" eb="8">
      <t>リツ</t>
    </rPh>
    <rPh sb="9" eb="10">
      <t>ワ</t>
    </rPh>
    <rPh sb="11" eb="13">
      <t>セツモン</t>
    </rPh>
    <rPh sb="13" eb="14">
      <t>スウ</t>
    </rPh>
    <rPh sb="16" eb="18">
      <t>ヘイキン</t>
    </rPh>
    <rPh sb="18" eb="19">
      <t>ム</t>
    </rPh>
    <rPh sb="19" eb="21">
      <t>カイトウ</t>
    </rPh>
    <rPh sb="21" eb="22">
      <t>リツ</t>
    </rPh>
    <phoneticPr fontId="4"/>
  </si>
  <si>
    <t>大阪市</t>
    <rPh sb="0" eb="2">
      <t>オオサカ</t>
    </rPh>
    <rPh sb="2" eb="3">
      <t>シ</t>
    </rPh>
    <phoneticPr fontId="4"/>
  </si>
  <si>
    <t>国語Ｂ</t>
    <rPh sb="0" eb="2">
      <t>コクゴ</t>
    </rPh>
    <phoneticPr fontId="14"/>
  </si>
  <si>
    <t>平均正答率</t>
    <rPh sb="0" eb="2">
      <t>ヘイキン</t>
    </rPh>
    <rPh sb="2" eb="4">
      <t>セイトウ</t>
    </rPh>
    <rPh sb="4" eb="5">
      <t>リツ</t>
    </rPh>
    <phoneticPr fontId="4"/>
  </si>
  <si>
    <t>平均無解答率</t>
    <rPh sb="0" eb="2">
      <t>ヘイキン</t>
    </rPh>
    <rPh sb="2" eb="3">
      <t>ム</t>
    </rPh>
    <rPh sb="3" eb="5">
      <t>カイトウ</t>
    </rPh>
    <rPh sb="5" eb="6">
      <t>リツ</t>
    </rPh>
    <phoneticPr fontId="4"/>
  </si>
  <si>
    <t xml:space="preserve">学校 </t>
    <rPh sb="0" eb="2">
      <t>ガッコウ</t>
    </rPh>
    <phoneticPr fontId="4"/>
  </si>
  <si>
    <t>番号</t>
    <rPh sb="0" eb="2">
      <t>バンゴウ</t>
    </rPh>
    <phoneticPr fontId="4"/>
  </si>
  <si>
    <t>割合（％）</t>
    <rPh sb="0" eb="2">
      <t>ワリアイ</t>
    </rPh>
    <phoneticPr fontId="4"/>
  </si>
  <si>
    <t>学習指導要領の領域等</t>
    <phoneticPr fontId="4"/>
  </si>
  <si>
    <t>合計</t>
    <rPh sb="0" eb="2">
      <t>ゴウケイ</t>
    </rPh>
    <phoneticPr fontId="4"/>
  </si>
  <si>
    <t>A</t>
    <phoneticPr fontId="4"/>
  </si>
  <si>
    <t>B</t>
    <phoneticPr fontId="4"/>
  </si>
  <si>
    <t>C</t>
    <phoneticPr fontId="4"/>
  </si>
  <si>
    <t>平均正答率</t>
    <phoneticPr fontId="4"/>
  </si>
  <si>
    <t>国　　語　　Ａ</t>
    <rPh sb="0" eb="1">
      <t>クニ</t>
    </rPh>
    <rPh sb="3" eb="4">
      <t>ゴ</t>
    </rPh>
    <phoneticPr fontId="4"/>
  </si>
  <si>
    <t>国　　語　　Ｂ</t>
    <rPh sb="0" eb="1">
      <t>クニ</t>
    </rPh>
    <rPh sb="3" eb="4">
      <t>ゴ</t>
    </rPh>
    <phoneticPr fontId="4"/>
  </si>
  <si>
    <t>児 童 質 問 紙
質　問　内　容</t>
    <rPh sb="0" eb="1">
      <t>ジ</t>
    </rPh>
    <rPh sb="2" eb="3">
      <t>ドウ</t>
    </rPh>
    <rPh sb="4" eb="5">
      <t>シツ</t>
    </rPh>
    <rPh sb="6" eb="7">
      <t>モン</t>
    </rPh>
    <rPh sb="8" eb="9">
      <t>カミ</t>
    </rPh>
    <rPh sb="10" eb="11">
      <t>シツ</t>
    </rPh>
    <rPh sb="12" eb="13">
      <t>モン</t>
    </rPh>
    <rPh sb="14" eb="15">
      <t>ナイ</t>
    </rPh>
    <rPh sb="16" eb="17">
      <t>ヨウ</t>
    </rPh>
    <phoneticPr fontId="4"/>
  </si>
  <si>
    <t>上段　大阪市</t>
    <rPh sb="0" eb="2">
      <t>ジョウダン</t>
    </rPh>
    <rPh sb="3" eb="6">
      <t>オオサカシ</t>
    </rPh>
    <phoneticPr fontId="4"/>
  </si>
  <si>
    <t>項目数</t>
    <rPh sb="0" eb="3">
      <t>コウモクスウ</t>
    </rPh>
    <phoneticPr fontId="4"/>
  </si>
  <si>
    <t>平均正答率</t>
    <phoneticPr fontId="4"/>
  </si>
  <si>
    <t>【　国　語　】</t>
    <rPh sb="2" eb="3">
      <t>コク</t>
    </rPh>
    <rPh sb="4" eb="5">
      <t>ゴ</t>
    </rPh>
    <phoneticPr fontId="4"/>
  </si>
  <si>
    <t>【　算　数　】</t>
    <rPh sb="2" eb="3">
      <t>サン</t>
    </rPh>
    <rPh sb="4" eb="5">
      <t>スウ</t>
    </rPh>
    <phoneticPr fontId="4"/>
  </si>
  <si>
    <t>Ｂ　問　題</t>
    <rPh sb="2" eb="3">
      <t>トイ</t>
    </rPh>
    <rPh sb="4" eb="5">
      <t>ダイ</t>
    </rPh>
    <phoneticPr fontId="4"/>
  </si>
  <si>
    <t>Ａ　問　題</t>
    <rPh sb="2" eb="3">
      <t>トイ</t>
    </rPh>
    <rPh sb="4" eb="5">
      <t>ダイ</t>
    </rPh>
    <phoneticPr fontId="4"/>
  </si>
  <si>
    <t>Ｂ　問　題</t>
    <phoneticPr fontId="4"/>
  </si>
  <si>
    <t>質問紙調査より</t>
    <rPh sb="0" eb="3">
      <t>シツモンシ</t>
    </rPh>
    <rPh sb="3" eb="5">
      <t>チョウサ</t>
    </rPh>
    <phoneticPr fontId="4"/>
  </si>
  <si>
    <t>【　全体の概要　】</t>
    <rPh sb="2" eb="4">
      <t>ゼンタイ</t>
    </rPh>
    <rPh sb="5" eb="7">
      <t>ガイヨウ</t>
    </rPh>
    <phoneticPr fontId="4"/>
  </si>
  <si>
    <t>毎日，同じくらいの時刻に起きていますか</t>
  </si>
  <si>
    <t>ものごとを最後までやり遂げて，うれしかったことがありますか</t>
  </si>
  <si>
    <t>難しいことでも，失敗を恐れないで挑戦していますか</t>
  </si>
  <si>
    <t>自分には，よいところがあると思いますか</t>
  </si>
  <si>
    <t>友達の前で自分の考えや意見を発表することは得意ですか</t>
  </si>
  <si>
    <t>普段（月～金曜日），１日当たりどれくらいの時間，携帯電話やスマートフォンで通話やメール，インターネットをしますか（携帯電話やスマートフォンを使ってゲームをする時間は除く）</t>
  </si>
  <si>
    <t>学校の授業時間以外に，普段（月～金曜日），１日当たりどれくらいの時間，勉強をしますか（学習塾で勉強している時間や家庭教師に教わっている時間も含む）</t>
  </si>
  <si>
    <t>土曜日や日曜日など学校が休みの日に，１日当たりどれくらいの時間，勉強をしますか（学習塾で勉強している時間や家庭教師に教わっている時間も含む）</t>
  </si>
  <si>
    <t>学習塾（家庭教師を含む）で勉強をしていますか</t>
  </si>
  <si>
    <t>学校の授業時間以外に，普段（月～金曜日），１日当たりどれくらいの時間，読書をしますか（教科書や参考書，漫画や雑誌は除く）</t>
  </si>
  <si>
    <t>昼休みや放課後，学校が休みの日に，本（教科書や参考書，漫画や雑誌は除く）を読んだり，借りたりするために，学校図書館・学校図書室や地域の図書館にどれくらい行きますか</t>
  </si>
  <si>
    <t>家の人（兄弟姉妹を除く）と学校での出来事について話をしますか</t>
  </si>
  <si>
    <t>家で，自分で計画を立てて勉強をしていますか</t>
  </si>
  <si>
    <t>家で，学校の宿題をしていますか</t>
  </si>
  <si>
    <t>家で，学校の授業の予習をしていますか</t>
  </si>
  <si>
    <t>家で，学校の授業の復習をしていますか</t>
  </si>
  <si>
    <t>C</t>
    <phoneticPr fontId="4"/>
  </si>
  <si>
    <t>D</t>
    <phoneticPr fontId="4"/>
  </si>
  <si>
    <t>E</t>
    <phoneticPr fontId="4"/>
  </si>
  <si>
    <t>F</t>
    <phoneticPr fontId="4"/>
  </si>
  <si>
    <t>G</t>
    <phoneticPr fontId="4"/>
  </si>
  <si>
    <t>H</t>
    <phoneticPr fontId="4"/>
  </si>
  <si>
    <t>I</t>
    <phoneticPr fontId="4"/>
  </si>
  <si>
    <t>J</t>
    <phoneticPr fontId="4"/>
  </si>
  <si>
    <t>K</t>
    <phoneticPr fontId="4"/>
  </si>
  <si>
    <t>平均正答率</t>
    <phoneticPr fontId="4"/>
  </si>
  <si>
    <t>－</t>
  </si>
  <si>
    <t>している</t>
  </si>
  <si>
    <t>どちらかといえば，している</t>
  </si>
  <si>
    <t>あまりしていない</t>
  </si>
  <si>
    <t>全くしていない</t>
    <rPh sb="0" eb="1">
      <t>マッタ</t>
    </rPh>
    <phoneticPr fontId="3"/>
  </si>
  <si>
    <t>当てはまる</t>
    <rPh sb="0" eb="1">
      <t>ア</t>
    </rPh>
    <phoneticPr fontId="3"/>
  </si>
  <si>
    <t>どちらかといえば，当てはまる</t>
    <rPh sb="9" eb="10">
      <t>ア</t>
    </rPh>
    <phoneticPr fontId="3"/>
  </si>
  <si>
    <t>どちらかといえば，当てはまらない</t>
    <rPh sb="9" eb="10">
      <t>ア</t>
    </rPh>
    <phoneticPr fontId="3"/>
  </si>
  <si>
    <t>当てはまらない</t>
    <rPh sb="0" eb="1">
      <t>ア</t>
    </rPh>
    <phoneticPr fontId="3"/>
  </si>
  <si>
    <t>４時間以上</t>
    <rPh sb="1" eb="5">
      <t>ジカンイジョウ</t>
    </rPh>
    <phoneticPr fontId="3"/>
  </si>
  <si>
    <t>３時間以上，４時間より少ない</t>
    <rPh sb="1" eb="5">
      <t>ジカンイジョウ</t>
    </rPh>
    <rPh sb="7" eb="9">
      <t>ジカン</t>
    </rPh>
    <rPh sb="11" eb="12">
      <t>スク</t>
    </rPh>
    <phoneticPr fontId="3"/>
  </si>
  <si>
    <t>２時間以上，３時間より少ない</t>
    <rPh sb="1" eb="5">
      <t>ジカンイジョウ</t>
    </rPh>
    <rPh sb="7" eb="9">
      <t>ジカン</t>
    </rPh>
    <rPh sb="11" eb="12">
      <t>スク</t>
    </rPh>
    <phoneticPr fontId="3"/>
  </si>
  <si>
    <t>１時間以上，２時間より少ない</t>
    <rPh sb="1" eb="5">
      <t>ジカンイジョウ</t>
    </rPh>
    <rPh sb="7" eb="9">
      <t>ジカン</t>
    </rPh>
    <rPh sb="11" eb="12">
      <t>スク</t>
    </rPh>
    <phoneticPr fontId="3"/>
  </si>
  <si>
    <t>１時間より少ない</t>
    <rPh sb="1" eb="3">
      <t>ジカン</t>
    </rPh>
    <rPh sb="5" eb="6">
      <t>スク</t>
    </rPh>
    <phoneticPr fontId="3"/>
  </si>
  <si>
    <t>その他・無回答</t>
  </si>
  <si>
    <t>全くしない</t>
    <rPh sb="0" eb="1">
      <t>マッタ</t>
    </rPh>
    <phoneticPr fontId="3"/>
  </si>
  <si>
    <t>携帯電話やスマートフォンを持っていない</t>
    <rPh sb="0" eb="2">
      <t>ケイタイ</t>
    </rPh>
    <rPh sb="2" eb="4">
      <t>デンワ</t>
    </rPh>
    <rPh sb="13" eb="14">
      <t>モ</t>
    </rPh>
    <phoneticPr fontId="3"/>
  </si>
  <si>
    <t>３時間以上</t>
    <rPh sb="1" eb="5">
      <t>ジカンイジョウ</t>
    </rPh>
    <phoneticPr fontId="3"/>
  </si>
  <si>
    <t>学習塾に通っていない</t>
    <rPh sb="0" eb="3">
      <t>ガクシュウジュク</t>
    </rPh>
    <rPh sb="4" eb="5">
      <t>カヨ</t>
    </rPh>
    <phoneticPr fontId="3"/>
  </si>
  <si>
    <t>だいたい週に４回以上行く</t>
    <rPh sb="4" eb="5">
      <t>シュウ</t>
    </rPh>
    <rPh sb="7" eb="8">
      <t>カイ</t>
    </rPh>
    <rPh sb="8" eb="10">
      <t>イジョウ</t>
    </rPh>
    <rPh sb="10" eb="11">
      <t>イ</t>
    </rPh>
    <phoneticPr fontId="3"/>
  </si>
  <si>
    <t>週に１～３回程度行く</t>
    <rPh sb="0" eb="1">
      <t>シュウ</t>
    </rPh>
    <rPh sb="5" eb="6">
      <t>カイ</t>
    </rPh>
    <rPh sb="6" eb="8">
      <t>テイド</t>
    </rPh>
    <rPh sb="8" eb="9">
      <t>イ</t>
    </rPh>
    <phoneticPr fontId="3"/>
  </si>
  <si>
    <t>月に１～３回程度行く</t>
    <rPh sb="0" eb="1">
      <t>ツキ</t>
    </rPh>
    <rPh sb="5" eb="6">
      <t>カイ</t>
    </rPh>
    <rPh sb="6" eb="8">
      <t>テイド</t>
    </rPh>
    <rPh sb="8" eb="9">
      <t>イ</t>
    </rPh>
    <phoneticPr fontId="3"/>
  </si>
  <si>
    <t>年に数回程度行く</t>
    <rPh sb="0" eb="1">
      <t>ネン</t>
    </rPh>
    <rPh sb="2" eb="4">
      <t>スウカイ</t>
    </rPh>
    <rPh sb="4" eb="6">
      <t>テイド</t>
    </rPh>
    <rPh sb="6" eb="7">
      <t>イ</t>
    </rPh>
    <phoneticPr fontId="3"/>
  </si>
  <si>
    <t>ほとんど，または，全く行かない</t>
    <rPh sb="9" eb="10">
      <t>マッタ</t>
    </rPh>
    <rPh sb="11" eb="12">
      <t>イ</t>
    </rPh>
    <phoneticPr fontId="3"/>
  </si>
  <si>
    <t>そう思う</t>
    <rPh sb="2" eb="3">
      <t>オモ</t>
    </rPh>
    <phoneticPr fontId="3"/>
  </si>
  <si>
    <t>どちらかといえば，そう思う</t>
    <rPh sb="11" eb="12">
      <t>オモ</t>
    </rPh>
    <phoneticPr fontId="3"/>
  </si>
  <si>
    <t>どちらかといえば，そう思わない</t>
    <rPh sb="11" eb="12">
      <t>オモ</t>
    </rPh>
    <phoneticPr fontId="3"/>
  </si>
  <si>
    <t>そう思わない</t>
    <rPh sb="2" eb="3">
      <t>オモ</t>
    </rPh>
    <phoneticPr fontId="3"/>
  </si>
  <si>
    <t>ほぼ毎日読んでいる</t>
    <rPh sb="2" eb="4">
      <t>マイニチ</t>
    </rPh>
    <rPh sb="4" eb="5">
      <t>ヨ</t>
    </rPh>
    <phoneticPr fontId="3"/>
  </si>
  <si>
    <t>週に１～３回程度読んでいる</t>
    <rPh sb="0" eb="1">
      <t>シュウ</t>
    </rPh>
    <rPh sb="5" eb="6">
      <t>カイ</t>
    </rPh>
    <rPh sb="6" eb="8">
      <t>テイド</t>
    </rPh>
    <rPh sb="8" eb="9">
      <t>ヨ</t>
    </rPh>
    <phoneticPr fontId="3"/>
  </si>
  <si>
    <t>月に１～３回程度読んでいる</t>
    <rPh sb="0" eb="1">
      <t>ツキ</t>
    </rPh>
    <rPh sb="5" eb="6">
      <t>カイ</t>
    </rPh>
    <rPh sb="6" eb="8">
      <t>テイド</t>
    </rPh>
    <rPh sb="8" eb="9">
      <t>ヨ</t>
    </rPh>
    <phoneticPr fontId="3"/>
  </si>
  <si>
    <t>ほとんど，または，全く読まない</t>
    <rPh sb="9" eb="10">
      <t>マッタ</t>
    </rPh>
    <rPh sb="11" eb="12">
      <t>ヨ</t>
    </rPh>
    <phoneticPr fontId="3"/>
  </si>
  <si>
    <t>時々見る</t>
    <rPh sb="0" eb="2">
      <t>トキドキ</t>
    </rPh>
    <rPh sb="2" eb="3">
      <t>ミ</t>
    </rPh>
    <phoneticPr fontId="3"/>
  </si>
  <si>
    <t>あまり見ない</t>
    <rPh sb="3" eb="4">
      <t>ミ</t>
    </rPh>
    <phoneticPr fontId="3"/>
  </si>
  <si>
    <t>その場で先生に尋ねる</t>
    <rPh sb="2" eb="3">
      <t>バ</t>
    </rPh>
    <rPh sb="4" eb="6">
      <t>センセイ</t>
    </rPh>
    <rPh sb="7" eb="8">
      <t>タズ</t>
    </rPh>
    <phoneticPr fontId="3"/>
  </si>
  <si>
    <t>授業が終わってから先生に尋ねに行く</t>
    <rPh sb="0" eb="2">
      <t>ジュギョウ</t>
    </rPh>
    <rPh sb="3" eb="4">
      <t>オ</t>
    </rPh>
    <rPh sb="9" eb="11">
      <t>センセイ</t>
    </rPh>
    <rPh sb="12" eb="13">
      <t>タズ</t>
    </rPh>
    <rPh sb="15" eb="16">
      <t>イ</t>
    </rPh>
    <phoneticPr fontId="3"/>
  </si>
  <si>
    <t>友達に尋ねる</t>
    <rPh sb="0" eb="2">
      <t>トモダチ</t>
    </rPh>
    <rPh sb="3" eb="4">
      <t>タズ</t>
    </rPh>
    <phoneticPr fontId="3"/>
  </si>
  <si>
    <t>家の人に尋ねる</t>
    <rPh sb="0" eb="1">
      <t>イエ</t>
    </rPh>
    <rPh sb="2" eb="3">
      <t>ヒト</t>
    </rPh>
    <rPh sb="4" eb="5">
      <t>タズ</t>
    </rPh>
    <phoneticPr fontId="3"/>
  </si>
  <si>
    <t>全ての書く問題で最後まで解答を書こうと努力した</t>
    <rPh sb="0" eb="1">
      <t>スベ</t>
    </rPh>
    <rPh sb="3" eb="4">
      <t>カ</t>
    </rPh>
    <rPh sb="5" eb="7">
      <t>モンダイ</t>
    </rPh>
    <rPh sb="8" eb="10">
      <t>サイゴ</t>
    </rPh>
    <rPh sb="12" eb="14">
      <t>カイトウ</t>
    </rPh>
    <rPh sb="15" eb="16">
      <t>カ</t>
    </rPh>
    <rPh sb="19" eb="21">
      <t>ドリョク</t>
    </rPh>
    <phoneticPr fontId="3"/>
  </si>
  <si>
    <t>書く問題で解答しなかったり，解答を書くことを途中で諦めたりしたものがあった</t>
    <rPh sb="0" eb="1">
      <t>カ</t>
    </rPh>
    <rPh sb="2" eb="4">
      <t>モンダイ</t>
    </rPh>
    <rPh sb="5" eb="7">
      <t>カイトウ</t>
    </rPh>
    <rPh sb="14" eb="16">
      <t>カイトウ</t>
    </rPh>
    <rPh sb="17" eb="18">
      <t>カ</t>
    </rPh>
    <rPh sb="22" eb="24">
      <t>トチュウ</t>
    </rPh>
    <rPh sb="25" eb="26">
      <t>アキラ</t>
    </rPh>
    <phoneticPr fontId="3"/>
  </si>
  <si>
    <t>書く問題は全く解答しなかった</t>
    <rPh sb="0" eb="1">
      <t>カ</t>
    </rPh>
    <rPh sb="2" eb="4">
      <t>モンダイ</t>
    </rPh>
    <rPh sb="5" eb="6">
      <t>マッタ</t>
    </rPh>
    <rPh sb="7" eb="9">
      <t>カイトウ</t>
    </rPh>
    <phoneticPr fontId="3"/>
  </si>
  <si>
    <t>時間が余った</t>
    <rPh sb="0" eb="2">
      <t>ジカン</t>
    </rPh>
    <rPh sb="3" eb="4">
      <t>アマ</t>
    </rPh>
    <phoneticPr fontId="3"/>
  </si>
  <si>
    <t>ちょうどよかった</t>
  </si>
  <si>
    <t>やや足りなかった</t>
    <rPh sb="2" eb="3">
      <t>タ</t>
    </rPh>
    <phoneticPr fontId="3"/>
  </si>
  <si>
    <t>全く足りなかった</t>
    <rPh sb="0" eb="1">
      <t>マッタ</t>
    </rPh>
    <rPh sb="2" eb="3">
      <t>タ</t>
    </rPh>
    <phoneticPr fontId="3"/>
  </si>
  <si>
    <t>学校質 問 紙
質　問　内　容</t>
    <rPh sb="0" eb="2">
      <t>ガッコウ</t>
    </rPh>
    <rPh sb="2" eb="3">
      <t>シツ</t>
    </rPh>
    <rPh sb="4" eb="5">
      <t>モン</t>
    </rPh>
    <rPh sb="6" eb="7">
      <t>カミ</t>
    </rPh>
    <rPh sb="8" eb="9">
      <t>シツ</t>
    </rPh>
    <rPh sb="10" eb="11">
      <t>モン</t>
    </rPh>
    <rPh sb="12" eb="13">
      <t>ナイ</t>
    </rPh>
    <rPh sb="14" eb="15">
      <t>ヨウ</t>
    </rPh>
    <phoneticPr fontId="4"/>
  </si>
  <si>
    <t/>
  </si>
  <si>
    <t>調査対象学年の児童は，熱意をもって勉強していると思いますか</t>
  </si>
  <si>
    <t>調査対象学年の児童は，授業中の私語が少なく，落ち着いていると思いますか</t>
  </si>
  <si>
    <t>調査対象学年の児童は，礼儀正しいと思いますか</t>
  </si>
  <si>
    <t>調査対象学年の児童は，学級やグループでの話合いなどの活動で，自分の考えを相手にしっかりと伝えることができていると思いますか</t>
  </si>
  <si>
    <t>調査対象学年の児童は，学級やグループでの話合いなどの活動で，相手の考えを最後まで聞くことができていると思いますか</t>
  </si>
  <si>
    <t>調査対象学年の児童は，学級やグループでの話合いなどの活動で，自分の考えを深めたり，広げたりすることができていると思いますか</t>
  </si>
  <si>
    <t>調査対象学年の児童のうち，就学援助を受けている児童の割合</t>
  </si>
  <si>
    <t>調査対象学年の児童のうち，日本語指導が必要な児童の人数</t>
  </si>
  <si>
    <t>調査対象学年の児童に対して，前年度に，放課後を利用した補充的な学習サポートを実施しましたか</t>
  </si>
  <si>
    <t>調査対象学年の児童に対して，前年度に，土曜日を利用した補充的な学習サポートを実施しましたか</t>
  </si>
  <si>
    <t>調査対象学年の児童に対して，前年度に，長期休業日を利用した補充的な学習サポートを実施しましたか（実施した日数の累計）</t>
  </si>
  <si>
    <t>よくしている</t>
  </si>
  <si>
    <t>質問事項</t>
    <phoneticPr fontId="4"/>
  </si>
  <si>
    <t>O</t>
    <phoneticPr fontId="4"/>
  </si>
  <si>
    <t>P</t>
    <phoneticPr fontId="4"/>
  </si>
  <si>
    <t>Q</t>
    <phoneticPr fontId="4"/>
  </si>
  <si>
    <t>R</t>
    <phoneticPr fontId="4"/>
  </si>
  <si>
    <t>S</t>
    <phoneticPr fontId="4"/>
  </si>
  <si>
    <t>T</t>
    <phoneticPr fontId="4"/>
  </si>
  <si>
    <t>U</t>
    <phoneticPr fontId="4"/>
  </si>
  <si>
    <t>V</t>
    <phoneticPr fontId="4"/>
  </si>
  <si>
    <t>W</t>
    <phoneticPr fontId="4"/>
  </si>
  <si>
    <t>X</t>
    <phoneticPr fontId="4"/>
  </si>
  <si>
    <t>そのとおりだと思う</t>
    <rPh sb="7" eb="8">
      <t>オモ</t>
    </rPh>
    <phoneticPr fontId="3"/>
  </si>
  <si>
    <t>その他・無回答</t>
    <rPh sb="2" eb="3">
      <t>ホカ</t>
    </rPh>
    <rPh sb="4" eb="7">
      <t>ムカイトウ</t>
    </rPh>
    <phoneticPr fontId="4"/>
  </si>
  <si>
    <t>(1)表紙</t>
    <rPh sb="3" eb="5">
      <t>ヒョウシ</t>
    </rPh>
    <phoneticPr fontId="4"/>
  </si>
  <si>
    <t>算数Ａ</t>
  </si>
  <si>
    <t>算数Ｂ</t>
  </si>
  <si>
    <t>算　　数　　Ａ</t>
    <phoneticPr fontId="4"/>
  </si>
  <si>
    <t>算　　数　　B</t>
    <phoneticPr fontId="4"/>
  </si>
  <si>
    <r>
      <rPr>
        <sz val="11"/>
        <rFont val="HGS創英ﾌﾟﾚｾﾞﾝｽEB"/>
        <family val="1"/>
        <charset val="128"/>
      </rPr>
      <t>１　全体の概要の平均正答率（％）、平均無解答率（％）の表の作成</t>
    </r>
    <r>
      <rPr>
        <sz val="10"/>
        <rFont val="ＭＳ Ｐ明朝"/>
        <family val="1"/>
        <charset val="128"/>
      </rPr>
      <t xml:space="preserve">
</t>
    </r>
    <r>
      <rPr>
        <sz val="10"/>
        <rFont val="ＭＳ Ｐゴシック"/>
        <family val="3"/>
        <charset val="128"/>
      </rPr>
      <t xml:space="preserve"> </t>
    </r>
    <r>
      <rPr>
        <b/>
        <sz val="11"/>
        <rFont val="ＭＳ Ｐゴシック"/>
        <family val="3"/>
        <charset val="128"/>
      </rPr>
      <t/>
    </r>
    <rPh sb="2" eb="4">
      <t>ゼンタイ</t>
    </rPh>
    <rPh sb="5" eb="7">
      <t>ガイヨウ</t>
    </rPh>
    <rPh sb="8" eb="10">
      <t>ヘイキン</t>
    </rPh>
    <rPh sb="10" eb="12">
      <t>セイトウ</t>
    </rPh>
    <rPh sb="12" eb="13">
      <t>リツ</t>
    </rPh>
    <rPh sb="17" eb="19">
      <t>ヘイキン</t>
    </rPh>
    <rPh sb="19" eb="20">
      <t>ム</t>
    </rPh>
    <rPh sb="20" eb="22">
      <t>カイトウ</t>
    </rPh>
    <rPh sb="27" eb="28">
      <t>ヒョウ</t>
    </rPh>
    <rPh sb="29" eb="31">
      <t>サクセイ</t>
    </rPh>
    <phoneticPr fontId="4"/>
  </si>
  <si>
    <t>学校質問紙
質　問　内　容</t>
    <rPh sb="0" eb="1">
      <t>ガク</t>
    </rPh>
    <rPh sb="1" eb="2">
      <t>コウ</t>
    </rPh>
    <rPh sb="2" eb="5">
      <t>シツモンシ</t>
    </rPh>
    <rPh sb="6" eb="7">
      <t>シツ</t>
    </rPh>
    <rPh sb="8" eb="9">
      <t>モン</t>
    </rPh>
    <rPh sb="10" eb="11">
      <t>ナイ</t>
    </rPh>
    <rPh sb="12" eb="13">
      <t>ヨウ</t>
    </rPh>
    <phoneticPr fontId="4"/>
  </si>
  <si>
    <t>(2)アクションプランについて</t>
    <phoneticPr fontId="4"/>
  </si>
  <si>
    <t>(3)全体の概要 ・国語</t>
    <phoneticPr fontId="4"/>
  </si>
  <si>
    <t>(2)全体の概要 ・国語</t>
    <phoneticPr fontId="4"/>
  </si>
  <si>
    <t>(4)数学・理科</t>
    <phoneticPr fontId="4"/>
  </si>
  <si>
    <t>(3)数学・理科</t>
    <phoneticPr fontId="4"/>
  </si>
  <si>
    <t>(5)生徒質問紙より(1)</t>
    <phoneticPr fontId="4"/>
  </si>
  <si>
    <t>(5)生徒質問紙より(1)</t>
  </si>
  <si>
    <t>(5)生徒質問紙より(2)</t>
  </si>
  <si>
    <t>(5)生徒質問紙より(3)</t>
  </si>
  <si>
    <t>(5)生徒質問紙より(5)</t>
  </si>
  <si>
    <t>(6)学校質問紙より(1)</t>
  </si>
  <si>
    <t>(6)学校質問紙より(2)</t>
  </si>
  <si>
    <t>(6)学校質問紙より(3)</t>
  </si>
  <si>
    <t>(6)学校質問紙より(5)</t>
  </si>
  <si>
    <t>(5)児童質問紙より(1)</t>
  </si>
  <si>
    <t>(5)児童質問紙より(2)</t>
  </si>
  <si>
    <t>(5)児童質問紙より(3)</t>
  </si>
  <si>
    <t>－</t>
    <phoneticPr fontId="4"/>
  </si>
  <si>
    <t>(2)アクションプランの取組</t>
    <rPh sb="12" eb="14">
      <t>トリクミ</t>
    </rPh>
    <phoneticPr fontId="4"/>
  </si>
  <si>
    <t>選択した回答の番号の欄にプルダウンから○を選んでください</t>
    <rPh sb="0" eb="2">
      <t>センタク</t>
    </rPh>
    <rPh sb="4" eb="6">
      <t>カイトウ</t>
    </rPh>
    <rPh sb="7" eb="9">
      <t>バンゴウ</t>
    </rPh>
    <rPh sb="10" eb="11">
      <t>ラン</t>
    </rPh>
    <rPh sb="21" eb="22">
      <t>エラ</t>
    </rPh>
    <phoneticPr fontId="4"/>
  </si>
  <si>
    <t>○</t>
    <phoneticPr fontId="4"/>
  </si>
  <si>
    <r>
      <t>【作成操作方法】　</t>
    </r>
    <r>
      <rPr>
        <sz val="11"/>
        <rFont val="HGS創英角ｺﾞｼｯｸUB"/>
        <family val="3"/>
        <charset val="128"/>
      </rPr>
      <t>「入力シート」について</t>
    </r>
    <rPh sb="1" eb="3">
      <t>サクセイ</t>
    </rPh>
    <rPh sb="5" eb="7">
      <t>ホウホウ</t>
    </rPh>
    <rPh sb="10" eb="12">
      <t>ニュウリョク</t>
    </rPh>
    <phoneticPr fontId="4"/>
  </si>
  <si>
    <t>左から、各問題、児童質問紙、学校質問紙の順に並んでいます。
学校質問紙の入力は、右にスクロールしてください。</t>
    <rPh sb="0" eb="1">
      <t>ヒダリ</t>
    </rPh>
    <rPh sb="4" eb="7">
      <t>カクモンダイ</t>
    </rPh>
    <rPh sb="8" eb="10">
      <t>ジドウ</t>
    </rPh>
    <rPh sb="10" eb="12">
      <t>シツモン</t>
    </rPh>
    <rPh sb="12" eb="13">
      <t>カミ</t>
    </rPh>
    <rPh sb="14" eb="16">
      <t>ガッコウ</t>
    </rPh>
    <rPh sb="16" eb="18">
      <t>シツモン</t>
    </rPh>
    <rPh sb="18" eb="19">
      <t>カミ</t>
    </rPh>
    <rPh sb="20" eb="21">
      <t>ジュン</t>
    </rPh>
    <rPh sb="22" eb="23">
      <t>ナラ</t>
    </rPh>
    <rPh sb="30" eb="32">
      <t>ガッコウ</t>
    </rPh>
    <rPh sb="32" eb="35">
      <t>シツモンシ</t>
    </rPh>
    <rPh sb="36" eb="38">
      <t>ニュウリョク</t>
    </rPh>
    <rPh sb="40" eb="41">
      <t>ミギ</t>
    </rPh>
    <phoneticPr fontId="4"/>
  </si>
  <si>
    <t>(1)</t>
    <phoneticPr fontId="4"/>
  </si>
  <si>
    <t>教科に関する調査より</t>
    <phoneticPr fontId="4"/>
  </si>
  <si>
    <t xml:space="preserve">
</t>
    <phoneticPr fontId="4"/>
  </si>
  <si>
    <t>(3)</t>
    <phoneticPr fontId="4"/>
  </si>
  <si>
    <t>(4)</t>
    <phoneticPr fontId="4"/>
  </si>
  <si>
    <t>(3)全体の概要 ・国語</t>
    <phoneticPr fontId="4"/>
  </si>
  <si>
    <t>(5)児童質問紙より(4)</t>
    <phoneticPr fontId="4"/>
  </si>
  <si>
    <t>(6)学校質問紙より(4)</t>
  </si>
  <si>
    <t>区名</t>
    <rPh sb="0" eb="1">
      <t>ク</t>
    </rPh>
    <rPh sb="1" eb="2">
      <t>メイ</t>
    </rPh>
    <phoneticPr fontId="4"/>
  </si>
  <si>
    <t>学校長名</t>
    <rPh sb="0" eb="3">
      <t>ガッコウチョウ</t>
    </rPh>
    <rPh sb="3" eb="4">
      <t>メイ</t>
    </rPh>
    <phoneticPr fontId="4"/>
  </si>
  <si>
    <t>《作成方法》</t>
    <phoneticPr fontId="4"/>
  </si>
  <si>
    <t>１　調査の目的</t>
    <phoneticPr fontId="4"/>
  </si>
  <si>
    <t>(2)</t>
    <phoneticPr fontId="4"/>
  </si>
  <si>
    <t>(3)</t>
    <phoneticPr fontId="4"/>
  </si>
  <si>
    <t>以上のような取組を通じて、教育に関する継続的な検証改善サイクルを確立する。</t>
    <phoneticPr fontId="4"/>
  </si>
  <si>
    <t xml:space="preserve">２　調査内容 </t>
    <phoneticPr fontId="4"/>
  </si>
  <si>
    <t xml:space="preserve">(1) </t>
    <phoneticPr fontId="4"/>
  </si>
  <si>
    <t xml:space="preserve">・主として「知識」に関する問題（Ａ問題）
</t>
    <phoneticPr fontId="4"/>
  </si>
  <si>
    <t>・主として「活用」に関する問題（Ｂ問題）</t>
    <phoneticPr fontId="4"/>
  </si>
  <si>
    <t xml:space="preserve"> (2) </t>
    <phoneticPr fontId="4"/>
  </si>
  <si>
    <t>質問紙調査</t>
    <phoneticPr fontId="4"/>
  </si>
  <si>
    <t>・学校に対する調査</t>
    <phoneticPr fontId="4"/>
  </si>
  <si>
    <t>３　調査の対象</t>
    <phoneticPr fontId="4"/>
  </si>
  <si>
    <t>(1)</t>
    <phoneticPr fontId="4"/>
  </si>
  <si>
    <t>・児童に対する調査
　</t>
    <rPh sb="1" eb="3">
      <t>ジドウ</t>
    </rPh>
    <phoneticPr fontId="4"/>
  </si>
  <si>
    <t xml:space="preserve">・国・公・私立学校の小学校第６学年の原則として全生徒
</t>
    <rPh sb="10" eb="13">
      <t>ショウガッコウ</t>
    </rPh>
    <rPh sb="13" eb="14">
      <t>ダイ</t>
    </rPh>
    <rPh sb="24" eb="26">
      <t>セイト</t>
    </rPh>
    <phoneticPr fontId="4"/>
  </si>
  <si>
    <t>学校における児童への教育指導の充実や学習状況の改善等に役立てる。</t>
    <phoneticPr fontId="4"/>
  </si>
  <si>
    <t>義務教育の機会均等とその水準向上の観点から、児童の学力や学習状況を継続的に把握・分析し、教育施策の成果と課題を検証し、その改善を図る。</t>
    <phoneticPr fontId="4"/>
  </si>
  <si>
    <t>○の選択は1つでお願いします</t>
    <phoneticPr fontId="4"/>
  </si>
  <si>
    <t>(2-1)</t>
    <phoneticPr fontId="4"/>
  </si>
  <si>
    <t xml:space="preserve">学校名 </t>
    <rPh sb="0" eb="1">
      <t>ガク</t>
    </rPh>
    <rPh sb="1" eb="3">
      <t>コウメイ</t>
    </rPh>
    <phoneticPr fontId="4"/>
  </si>
  <si>
    <t>学力向上推進委員会のメンバー（該当する□にチェックを入れてください）</t>
    <rPh sb="0" eb="2">
      <t>ガクリョク</t>
    </rPh>
    <rPh sb="2" eb="4">
      <t>コウジョウ</t>
    </rPh>
    <rPh sb="4" eb="6">
      <t>スイシン</t>
    </rPh>
    <rPh sb="6" eb="9">
      <t>イインカイ</t>
    </rPh>
    <rPh sb="15" eb="17">
      <t>ガイトウ</t>
    </rPh>
    <rPh sb="26" eb="27">
      <t>イ</t>
    </rPh>
    <phoneticPr fontId="4"/>
  </si>
  <si>
    <t>学校名</t>
    <rPh sb="0" eb="2">
      <t>ガッコウ</t>
    </rPh>
    <rPh sb="2" eb="3">
      <t>メイ</t>
    </rPh>
    <phoneticPr fontId="4"/>
  </si>
  <si>
    <t>(2)</t>
    <phoneticPr fontId="4"/>
  </si>
  <si>
    <r>
      <t>【作成操作方法】　</t>
    </r>
    <r>
      <rPr>
        <sz val="11"/>
        <rFont val="HGS創英角ｺﾞｼｯｸUB"/>
        <family val="3"/>
        <charset val="128"/>
      </rPr>
      <t>「提出用資料（学力向上アクションプラン）」「公表用資料」について</t>
    </r>
    <rPh sb="1" eb="3">
      <t>サクセイ</t>
    </rPh>
    <rPh sb="5" eb="7">
      <t>ホウホウ</t>
    </rPh>
    <rPh sb="10" eb="13">
      <t>テイシュツヨウ</t>
    </rPh>
    <rPh sb="13" eb="15">
      <t>シリョウ</t>
    </rPh>
    <rPh sb="16" eb="18">
      <t>ガクリョク</t>
    </rPh>
    <rPh sb="18" eb="20">
      <t>コウジョウ</t>
    </rPh>
    <rPh sb="31" eb="33">
      <t>コウヒョウ</t>
    </rPh>
    <rPh sb="33" eb="34">
      <t>ヨウ</t>
    </rPh>
    <rPh sb="34" eb="36">
      <t>シリョウ</t>
    </rPh>
    <phoneticPr fontId="4"/>
  </si>
  <si>
    <t>必要な全国学力・学習状況調査のデータを入力します。　入力はすべて（黄色のセル部分）このシートで行ってください。</t>
    <rPh sb="0" eb="2">
      <t>ヒツヨウ</t>
    </rPh>
    <rPh sb="3" eb="5">
      <t>ゼンコク</t>
    </rPh>
    <rPh sb="5" eb="7">
      <t>ガクリョク</t>
    </rPh>
    <rPh sb="8" eb="10">
      <t>ガクシュウ</t>
    </rPh>
    <rPh sb="10" eb="12">
      <t>ジョウキョウ</t>
    </rPh>
    <rPh sb="12" eb="14">
      <t>チョウサ</t>
    </rPh>
    <rPh sb="19" eb="21">
      <t>ニュウリョク</t>
    </rPh>
    <rPh sb="26" eb="28">
      <t>ニュウリョク</t>
    </rPh>
    <rPh sb="33" eb="35">
      <t>キイロ</t>
    </rPh>
    <rPh sb="47" eb="48">
      <t>オコナ</t>
    </rPh>
    <phoneticPr fontId="4"/>
  </si>
  <si>
    <t>開催月（予定含む）</t>
    <rPh sb="0" eb="2">
      <t>カイサイ</t>
    </rPh>
    <rPh sb="2" eb="3">
      <t>ツキ</t>
    </rPh>
    <rPh sb="4" eb="6">
      <t>ヨテイ</t>
    </rPh>
    <rPh sb="6" eb="7">
      <t>フク</t>
    </rPh>
    <phoneticPr fontId="4"/>
  </si>
  <si>
    <t>平均正答率</t>
    <phoneticPr fontId="4"/>
  </si>
  <si>
    <t>平均
正答率</t>
    <phoneticPr fontId="4"/>
  </si>
  <si>
    <t>学習指導要領の領域等</t>
    <phoneticPr fontId="4"/>
  </si>
  <si>
    <t>－</t>
    <phoneticPr fontId="4"/>
  </si>
  <si>
    <t>算　　数　　Ｂ</t>
    <phoneticPr fontId="4"/>
  </si>
  <si>
    <t>平成28年度「全国学力・学習状況調査」の結果
－分析から見えてきた成果・課題と今後の取組について－</t>
    <phoneticPr fontId="4"/>
  </si>
  <si>
    <t>教科に関する調査（国語、算数）</t>
    <rPh sb="12" eb="14">
      <t>サンスウ</t>
    </rPh>
    <phoneticPr fontId="4"/>
  </si>
  <si>
    <t>　文部科学省による「全国学力・学習状況調査」について、平成28年４月19日（火）に、６年生を対象として、「教科（国語・算数）に関する調査」と「児童質問紙調査」を実施いたしました。
　大阪市教育委員会では、保護者や地域の皆様等に説明責任を果たすとともに、より一層教育に関心をお持ちいただき、教育活動にご協力いただくため、各学校が調査結果や調査結果から明らかになった現状等について公表するものとしています。
　本校でも、調査結果の分析を行い、これまでの成果や今後取り組むべき課題について明らかにしてまいりましたので、本市教育委員会の方針に則り公表いたします。
　なお、本調査により測定できるのは、学力の特定の一部分であり、学校における教育活動の一側面に過ぎません。本校では、他の教科も含め、総合的に子どもの学力向上を目指しています。学校の現状や取組の参考にしていただきたいと思います。</t>
    <rPh sb="59" eb="61">
      <t>サンスウ</t>
    </rPh>
    <rPh sb="71" eb="73">
      <t>ジドウ</t>
    </rPh>
    <phoneticPr fontId="4"/>
  </si>
  <si>
    <t>下段　全国</t>
    <phoneticPr fontId="4"/>
  </si>
  <si>
    <t>朝食を毎日食べていますか</t>
    <phoneticPr fontId="80"/>
  </si>
  <si>
    <t>毎日，同じくらいの時刻に寝ていますか</t>
    <phoneticPr fontId="80"/>
  </si>
  <si>
    <t>調査対象学年の児童は，自らが設定する課題や教員から設定される課題を理解して授業に取り組むことができていると思いますか</t>
    <phoneticPr fontId="80"/>
  </si>
  <si>
    <t>友達と話し合うとき，友達の話や意見を最後まで聞くことができますか</t>
    <phoneticPr fontId="80"/>
  </si>
  <si>
    <t>調査対象学年の児童は，授業において，自らの考えがうまく伝わるよう，資料や文章，話の組立てなどを工夫して，発言や発表を行うことができていると思いますか</t>
    <phoneticPr fontId="80"/>
  </si>
  <si>
    <t>将来の夢や目標を持っていますか</t>
    <phoneticPr fontId="80"/>
  </si>
  <si>
    <t>普段（月～金曜日），何時ごろに寝ますか</t>
    <phoneticPr fontId="80"/>
  </si>
  <si>
    <t>普段（月～金曜日），１日当たりどれくらいの時間，テレビやビデオ・ＤＶＤを見たり，聞いたりしますか（勉強のためのテレビやビデオ・ＤＶＤを見る時間，テレビゲームをする時間は除く）</t>
    <phoneticPr fontId="80"/>
  </si>
  <si>
    <t>調査対象学年の児童に対して，前年度に，図書館資料を活用した授業を計画的に行いましたか</t>
    <phoneticPr fontId="80"/>
  </si>
  <si>
    <t>普段（月～金曜日），１日当たりどれくらいの時間，テレビゲーム（コンピュータゲーム，携帯式のゲーム，携帯電話やスマートフォンを使ったゲームも含む）をしますか</t>
    <phoneticPr fontId="80"/>
  </si>
  <si>
    <t>指導計画について，知識・技能の活用に重点を置いて作成していますか</t>
    <phoneticPr fontId="80"/>
  </si>
  <si>
    <t>指導計画について，言語活動に重点を置いて作成していますか</t>
    <phoneticPr fontId="80"/>
  </si>
  <si>
    <t>指導計画の作成に当たっては，各教科等の教育内容を相互の関係で捉え，学校の教育目標を踏まえた横断的な視点で，その目標の達成に必要な教育の内容を組織的に配列していますか</t>
    <phoneticPr fontId="80"/>
  </si>
  <si>
    <t>教育課程表（全体計画や年間指導計画等）について，各教科等の教育目標や内容の相互関連が分かるように作成していますか</t>
    <phoneticPr fontId="80"/>
  </si>
  <si>
    <t>教育課程表（全体計画や年間指導計画等）について，指導事項の系統性が分かるように作成していますか</t>
    <phoneticPr fontId="80"/>
  </si>
  <si>
    <t>家の手伝いをしていますか</t>
    <phoneticPr fontId="80"/>
  </si>
  <si>
    <t>児童の姿や地域の現状等に関する調査や各種データ等に基づき，教育課程を編成し，実施し，評価して改善を図る一連のＰＤＣＡサイクルを確立していますか</t>
    <phoneticPr fontId="80"/>
  </si>
  <si>
    <t>指導計画の作成に当たっては，教育内容と，教育活動に必要な人的・物的資源等を，地域等の外部の資源を含めて活用しながら効果的に組み合わせていますか</t>
    <phoneticPr fontId="80"/>
  </si>
  <si>
    <t>調査対象学年の児童に対して，前年度までに，習得・活用及び探究の学習過程を見通した指導方法の改善及び工夫をしましたか</t>
    <phoneticPr fontId="80"/>
  </si>
  <si>
    <t>調査対象学年の児童に対して，前年度までに，授業の中で目標（めあて・ねらい）を示す活動を計画的に取り入れましたか</t>
    <phoneticPr fontId="80"/>
  </si>
  <si>
    <t>調査対象学年の児童に対して，前年度までに，授業の最後に学習したことを振り返る活動を計画的に取り入れましたか</t>
    <phoneticPr fontId="80"/>
  </si>
  <si>
    <t>家で，予習・復習やテスト勉強などの自学自習において，教科書を使いながら学習していますか</t>
    <phoneticPr fontId="80"/>
  </si>
  <si>
    <t>調査対象学年の児童に対して，前年度までに，各教科等の指導のねらいを明確にした上で，言語活動を適切に位置付けましたか</t>
    <phoneticPr fontId="80"/>
  </si>
  <si>
    <t>学校に行くのは楽しいと思いますか</t>
    <phoneticPr fontId="80"/>
  </si>
  <si>
    <t>調査対象学年の児童に対して，前年度までに，様々な考えを引き出したり，思考を深めたりするような発問や指導をしましたか</t>
    <phoneticPr fontId="80"/>
  </si>
  <si>
    <t>学校で，友達に会うのは楽しいと思いますか</t>
    <phoneticPr fontId="80"/>
  </si>
  <si>
    <t>調査対象学年の児童に対して，前年度までに，発言や活動の時間を確保して授業を進めましたか</t>
    <phoneticPr fontId="80"/>
  </si>
  <si>
    <t>学校で，好きな授業がありますか</t>
    <phoneticPr fontId="80"/>
  </si>
  <si>
    <t>調査対象学年の児童に対して，前年度までに，授業で扱うノートに，学習の目標（めあて・ねらい）とまとめを書くように指導しましたか</t>
    <phoneticPr fontId="80"/>
  </si>
  <si>
    <t>あなたの学級では，学級会などの時間に友達同士で話し合って学級のきまりなどを決めていると思いますか</t>
    <phoneticPr fontId="80"/>
  </si>
  <si>
    <t>調査対象学年の児童に対して，前年度までに，学級やグループで話し合う活動を授業などで行いましたか</t>
    <phoneticPr fontId="80"/>
  </si>
  <si>
    <t>学級会などの話合いの活動で，自分とは異なる意見や少数意見のよさを生かしたり，折り合いをつけたりして話し合い，意見をまとめていますか</t>
    <phoneticPr fontId="80"/>
  </si>
  <si>
    <t>調査対象学年の児童に対して，前年度までに，総合的な学習の時間において，課題の設定からまとめ・表現に至る探究の過程を意識した指導をしましたか</t>
    <phoneticPr fontId="80"/>
  </si>
  <si>
    <t>学級みんなで協力して何かをやり遂げ，うれしかったことがありますか</t>
    <phoneticPr fontId="80"/>
  </si>
  <si>
    <t>調査対象学年の児童に対して，前年度までに，授業において，児童自ら学級やグループで課題を設定し，その解決に向けて話し合い，まとめ，表現するなどの学習活動を取り入れましたか</t>
    <phoneticPr fontId="80"/>
  </si>
  <si>
    <t>先生は，あなたのよいところを認めてくれていると思いますか</t>
    <phoneticPr fontId="80"/>
  </si>
  <si>
    <t>調査対象学年の児童に対して，前年度までに，本やインターネットなどを使った資料の調べ方が身に付くよう指導しましたか</t>
    <phoneticPr fontId="80"/>
  </si>
  <si>
    <t>先生は，授業やテストで間違えたところや，理解していないところについて，分かるまで教えてくれますか</t>
    <phoneticPr fontId="80"/>
  </si>
  <si>
    <t>調査対象学年の児童に対して，前年度までに，資料を使って発表ができるよう指導しましたか</t>
    <phoneticPr fontId="80"/>
  </si>
  <si>
    <t>今住んでいる地域の行事に参加していますか</t>
    <phoneticPr fontId="80"/>
  </si>
  <si>
    <t>調査対象学年の児童に対して，前年度までに，自分で調べたことや考えたことを分かりやすく文章に書かせる指導をしましたか</t>
    <phoneticPr fontId="80"/>
  </si>
  <si>
    <t>地域や社会で起こっている問題や出来事に関心がありますか</t>
    <phoneticPr fontId="80"/>
  </si>
  <si>
    <t>調査対象学年の児童に対して，前年度までに，将来就きたい仕事や夢について考えさせる指導をしましたか</t>
    <phoneticPr fontId="80"/>
  </si>
  <si>
    <t>地域社会などでボランティア活動に参加したことがありますか</t>
    <phoneticPr fontId="80"/>
  </si>
  <si>
    <t>調査対象学年の児童に対して，前年度までに，学級全員で取り組んだり挑戦したりする課題やテーマを与えましたか</t>
    <phoneticPr fontId="80"/>
  </si>
  <si>
    <t>新聞を読んでいますか</t>
    <phoneticPr fontId="80"/>
  </si>
  <si>
    <t>調査対象学年の児童に対して，前年度までに，道徳の時間において，児童自らが考え，話し合う指導をしましたか</t>
    <phoneticPr fontId="80"/>
  </si>
  <si>
    <t>テレビのニュース番組やインターネットのニュースを見ますか（携帯電話やスマートフォンを使ってインターネットのニュースを見る場合も含む）</t>
    <phoneticPr fontId="80"/>
  </si>
  <si>
    <t>調査対象学年の児童に対して，前年度までに，学習規律（私語をしない，話をしている人の方を向いて聞く，聞き手に向かって話をする，授業開始のチャイムを守るなど）の維持を徹底しましたか</t>
    <phoneticPr fontId="80"/>
  </si>
  <si>
    <t>学校のきまりを守っていますか</t>
    <phoneticPr fontId="80"/>
  </si>
  <si>
    <t>調査対象学年の児童に対して，前年度に，教科や総合的な学習の時間，あるいは朝や帰りの会などにおいて，地域や社会で起こっている問題や出来事を学習の題材として取り扱いましたか</t>
    <phoneticPr fontId="80"/>
  </si>
  <si>
    <t>友達との約束を守っていますか</t>
    <phoneticPr fontId="80"/>
  </si>
  <si>
    <t>調査対象学年の児童に対して，前年度までに，学校生活の中で，児童一人一人のよい点や可能性を見付け，児童に伝えるなど積極的に評価しましたか</t>
    <phoneticPr fontId="80"/>
  </si>
  <si>
    <t>人が困っているときは，進んで助けていますか</t>
    <phoneticPr fontId="80"/>
  </si>
  <si>
    <t>調査対象学年の児童に対して，前年度までに，国語や算数において，論述やレポートの作成，発表，グループでの話合い，作品の制作等の多様な活動に取り組ませることにより，ペーパーテストの結果に留まらない，多面的な評価を行いましたか</t>
    <phoneticPr fontId="4"/>
  </si>
  <si>
    <t>いじめは，どんな理由があってもいけないことだと思いますか</t>
    <phoneticPr fontId="80"/>
  </si>
  <si>
    <t>調査対象学年の児童に対して，前年度までに，国語や算数において，一人一人の学びの多様性に応じて，学習の過程における形成的な評価を行い，児童の資質・能力がどのように伸びているかを，児童自身が把握できるような評価を行いましたか</t>
    <phoneticPr fontId="4"/>
  </si>
  <si>
    <t>人の役に立つ人間になりたいと思いますか</t>
    <phoneticPr fontId="80"/>
  </si>
  <si>
    <t>調査対象学年の児童に対して，前年度までに，コンピュータ等の情報通信技術（パソコン（タブレット端末を含む），電子黒板，実物投影機，プロジェクター，インターネットなどを指す）を活用して，子供同士が教え合い学び合うなどの学習（協働学習）や課題発見・解決型の学習指導を行いましたか</t>
    <phoneticPr fontId="80"/>
  </si>
  <si>
    <t>「総合的な学習の時間」の勉強は好きですか</t>
    <phoneticPr fontId="80"/>
  </si>
  <si>
    <t>調査対象学年の児童に対して，前年度に，国語の授業において，コンピュータ等の情報通信技術（パソコン（タブレット端末を含む），電子黒板，実物投影機，プロジェクター，インターネットなどを指す）を活用した授業を行いましたか</t>
    <phoneticPr fontId="80"/>
  </si>
  <si>
    <t>「総合的な学習の時間」の授業で学習したことは，普段の生活や社会に出たときに役に立つと思いますか</t>
    <phoneticPr fontId="80"/>
  </si>
  <si>
    <t>調査対象学年の児童に対して，前年度に，算数の授業において，コンピュータ等の情報通信技術（パソコン（タブレット端末を含む），電子黒板，実物投影機，プロジェクター，インターネットなどを指す）を活用した授業を行いましたか</t>
    <phoneticPr fontId="80"/>
  </si>
  <si>
    <t>「総合的な学習の時間」では，自分で課題を立てて情報を集め整理して，調べたことを発表するなどの学習活動に取り組んでいますか</t>
    <phoneticPr fontId="80"/>
  </si>
  <si>
    <t>平成２７年度全国学力・学習状況調査の自校の結果を分析し，学校全体で成果や課題を共有しましたか</t>
    <phoneticPr fontId="80"/>
  </si>
  <si>
    <t>５年生までに受けた授業では，先生から示される課題や，学級やグループの中で，自分たちで立てた課題に対して，自ら考え，自分から取り組んでいたと思いますか</t>
    <phoneticPr fontId="80"/>
  </si>
  <si>
    <t>平成２７年度全国学力・学習状況調査の自校の分析結果について，調査対象学年・教科だけではなく，学校全体で教育活動を改善するために活用しましたか</t>
    <phoneticPr fontId="80"/>
  </si>
  <si>
    <t>５年生までに受けた授業では，自分の考えを発表する機会が与えられていたと思いますか</t>
    <phoneticPr fontId="80"/>
  </si>
  <si>
    <t>平成２７年度全国学力・学習状況調査の自校の結果について，保護者や地域の人たちに対して公表や説明を行いましたか（学校のホームページや学校だより等への掲載，保護者会等での説明を含む）</t>
    <phoneticPr fontId="80"/>
  </si>
  <si>
    <t>５年生までに受けた授業では，学級の友達との間で話し合う活動をよく行っていたと思いますか</t>
    <phoneticPr fontId="80"/>
  </si>
  <si>
    <t>平成２７年度全国学力・学習状況調査や学校評価の自校の結果等を踏まえた学力向上のための取組について，保護者や地域の人たちに対して働きかけを行いましたか</t>
    <phoneticPr fontId="80"/>
  </si>
  <si>
    <t>５年生までに受けた授業では，学級やグループの中で自分たちで課題を立てて，その解決に向けて情報を集め，話し合いながら整理して，発表するなどの学習活動に取り組んでいたと思いますか</t>
    <phoneticPr fontId="80"/>
  </si>
  <si>
    <t>全国学力・学習状況調査の結果を地方公共団体における独自の学力調査の結果と併せて分析し，具体的な教育指導の改善や指導計画等への反映を行っていますか</t>
    <phoneticPr fontId="80"/>
  </si>
  <si>
    <t>５年生までに受けた授業で，学級の友達との間で話し合う活動では，話し合う内容を理解して，相手の考えを最後まで聞き，自分の考えをしっかり伝えていたと思いますか</t>
    <phoneticPr fontId="80"/>
  </si>
  <si>
    <t>調査対象学年の児童に対して，算数の授業において，前年度に，習熟の遅いグループに対して少人数による指導を行い，習得できるようにしましたか</t>
    <phoneticPr fontId="80"/>
  </si>
  <si>
    <t>５年生までに受けた授業で，自分の考えを発表する機会では，自分の考えがうまく伝わるよう，資料や文章，話の組み立てなどを工夫して発表していたと思いますか</t>
    <phoneticPr fontId="80"/>
  </si>
  <si>
    <t>調査対象学年の児童に対して，算数の授業において，前年度に，習熟の早いグループに対して少人数による指導を行い，発展的な内容を扱いましたか</t>
    <phoneticPr fontId="80"/>
  </si>
  <si>
    <t>５年生までに受けた授業の中で目標（めあて・ねらい）が示されていたと思いますか</t>
    <phoneticPr fontId="80"/>
  </si>
  <si>
    <t>調査対象学年の児童に対して，算数の授業において，前年度に，ティームティーチングによる指導を行いましたか</t>
    <phoneticPr fontId="80"/>
  </si>
  <si>
    <t>５年生までに受けた授業の最後に学習内容を振り返る活動をよく行っていたと思いますか</t>
    <phoneticPr fontId="80"/>
  </si>
  <si>
    <t>調査対象学年の児童に対する国語の指導として，前年度までに，補充的な学習の指導を行いましたか</t>
    <phoneticPr fontId="80"/>
  </si>
  <si>
    <t>５年生までに受けた授業で扱うノートには，学習の目標（めあて・ねらい）とまとめを書いていたと思いますか</t>
    <phoneticPr fontId="80"/>
  </si>
  <si>
    <t>調査対象学年の児童に対する国語の指導として，前年度までに，発展的な学習の指導を行いましたか</t>
    <phoneticPr fontId="80"/>
  </si>
  <si>
    <t>５年生までに受けた道徳の時間では，自分の考えを深めたり，学級やグループで話し合ったりする活動に取り組んでいたと思いますか</t>
    <phoneticPr fontId="80"/>
  </si>
  <si>
    <t>調査対象学年の児童に対する国語の指導として，前年度までに，目的や相手に応じて話したり聞いたりする授業を行いましたか</t>
    <phoneticPr fontId="80"/>
  </si>
  <si>
    <t>４００字詰め原稿用紙２～３枚の感想文や説明文を書くことは難しいと思いますか</t>
    <phoneticPr fontId="80"/>
  </si>
  <si>
    <t>調査対象学年の児童に対する国語の指導として，前年度までに，書く習慣を付ける授業を行いましたか</t>
    <phoneticPr fontId="80"/>
  </si>
  <si>
    <t>学校の授業などで，自分の考えを他の人に説明したり，文章に書いたりすることは難しいと思いますか</t>
    <phoneticPr fontId="80"/>
  </si>
  <si>
    <t>調査対象学年の児童に対する国語の指導として，前年度までに，様々な文章を読む習慣を付ける授業を行いましたか</t>
    <phoneticPr fontId="80"/>
  </si>
  <si>
    <t>学級の友達との間で話し合う活動を通じて，自分の考えを深めたり，広げたりすることができていると思いますか</t>
    <phoneticPr fontId="80"/>
  </si>
  <si>
    <t>調査対象学年の児童に対する国語の指導として，前年度までに，漢字・語句など基礎的・基本的な事項を定着させる授業を行いましたか</t>
    <phoneticPr fontId="80"/>
  </si>
  <si>
    <t>授業の中で分からないことがあったら，どうすることが多いですか</t>
    <phoneticPr fontId="80"/>
  </si>
  <si>
    <t>調査対象学年の児童に対する算数の指導として，前年度までに，補充的な学習の指導を行いましたか</t>
    <phoneticPr fontId="80"/>
  </si>
  <si>
    <t>国語の勉強は好きですか</t>
    <phoneticPr fontId="80"/>
  </si>
  <si>
    <t>調査対象学年の児童に対する算数の指導として，前年度までに，発展的な学習の指導を行いましたか</t>
    <phoneticPr fontId="80"/>
  </si>
  <si>
    <t>国語の勉強は大切だと思いますか</t>
    <phoneticPr fontId="80"/>
  </si>
  <si>
    <t>調査対象学年の児童に対する算数の指導として，前年度までに，実生活における事象との関連を図った授業を行いましたか</t>
    <phoneticPr fontId="80"/>
  </si>
  <si>
    <t>国語の授業の内容はよく分かりますか</t>
    <phoneticPr fontId="80"/>
  </si>
  <si>
    <t>調査対象学年の児童に対する算数の指導として，前年度までに，計算問題などの反復練習をする授業を行いましたか</t>
    <phoneticPr fontId="80"/>
  </si>
  <si>
    <t>読書は好きですか</t>
    <phoneticPr fontId="80"/>
  </si>
  <si>
    <t>調査対象学年の児童に対する算数の授業では，前年度までに，教科担任制を実施していましたか</t>
    <phoneticPr fontId="80"/>
  </si>
  <si>
    <t>国語の授業で学習したことは，将来，社会に出たときに役に立つと思いますか</t>
    <phoneticPr fontId="80"/>
  </si>
  <si>
    <t>学校の教員は，特別支援教育について理解し，前年度までに，調査対象学年の児童に対する授業の中で，児童の特性に応じた指導上の工夫（板書や説明の仕方，教材の工夫など）を行いましたか</t>
    <phoneticPr fontId="80"/>
  </si>
  <si>
    <t>国語の授業で目的に応じて資料を読み，自分の考えを話したり，書いたりしていますか</t>
    <phoneticPr fontId="80"/>
  </si>
  <si>
    <t>前年度までに，近隣等の中学校と，教育目標を共有する取組を行いましたか</t>
    <phoneticPr fontId="4"/>
  </si>
  <si>
    <t>国語の授業で意見などを発表するとき，うまく伝わるように話の組み立てを工夫していますか</t>
    <phoneticPr fontId="80"/>
  </si>
  <si>
    <t>前年度までに，近隣等の中学校と，授業研究を行うなど，合同して研修を行いましたか</t>
    <phoneticPr fontId="4"/>
  </si>
  <si>
    <t>国語の授業で自分の考えを書くとき，考えの理由が分かるように気を付けて書いていますか</t>
    <phoneticPr fontId="80"/>
  </si>
  <si>
    <t>前年度までに，近隣等の中学校と，意見を交換し合うなど，教員同士の交流を行いましたか</t>
    <phoneticPr fontId="80"/>
  </si>
  <si>
    <t>国語の授業で文章を読むとき，段落や話のまとまりごとに内容を理解しながら読んでいますか</t>
    <phoneticPr fontId="80"/>
  </si>
  <si>
    <t>前年度までに，近隣等の中学校と，教科の教育課程の接続や，教科に関する共通の目標設定など，教育課程に関する共通の取組を行いましたか</t>
    <phoneticPr fontId="80"/>
  </si>
  <si>
    <t>今回の国語の問題について，解答を文章で書く問題がありましたが，どのように解答しましたか</t>
    <phoneticPr fontId="80"/>
  </si>
  <si>
    <t>平成２７年度の全国学力・学習状況調査の分析結果について，近隣等の中学校と成果や課題を共有しましたか</t>
    <phoneticPr fontId="80"/>
  </si>
  <si>
    <t>算数の勉強は好きですか</t>
    <phoneticPr fontId="80"/>
  </si>
  <si>
    <t>調査対象学年の児童に対して，前年度までに，地域の人材を外部講師として招聘した授業を行いましたか</t>
    <phoneticPr fontId="80"/>
  </si>
  <si>
    <t>算数の勉強は大切だと思いますか</t>
    <phoneticPr fontId="80"/>
  </si>
  <si>
    <t>調査対象学年の児童に対して，前年度までに，ボランティア等による授業サポート（補助）を行いましたか</t>
    <phoneticPr fontId="80"/>
  </si>
  <si>
    <t>算数の授業の内容はよく分かりますか</t>
    <phoneticPr fontId="80"/>
  </si>
  <si>
    <t>調査対象学年の児童に対して，前年度までに，博物館や科学館，図書館を利用した授業を行いましたか</t>
    <phoneticPr fontId="80"/>
  </si>
  <si>
    <t>算数の授業で新しい問題に出合ったとき，それを解いてみたいと思いますか</t>
    <phoneticPr fontId="80"/>
  </si>
  <si>
    <t>調査対象学年の児童に対して，第５学年までの間に自然の中での集団宿泊活動を行いましたか（複数回実施した場合は，最も長期のもの）</t>
    <phoneticPr fontId="80"/>
  </si>
  <si>
    <t>算数の問題の解き方が分からないときは，諦めずにいろいろな方法を考えますか</t>
    <phoneticPr fontId="80"/>
  </si>
  <si>
    <t>職場見学や職場体験活動を行っていますか</t>
    <phoneticPr fontId="80"/>
  </si>
  <si>
    <t>算数の授業で学習したことを普段の生活の中で活用できないか考えますか</t>
    <phoneticPr fontId="80"/>
  </si>
  <si>
    <t>ＰＴＡや地域の人が学校の諸活動（学校の美化など）にボランティアとして参加してくれますか</t>
    <phoneticPr fontId="80"/>
  </si>
  <si>
    <t>算数の授業で学習したことは，将来，社会に出たときに役に立つと思いますか</t>
    <phoneticPr fontId="80"/>
  </si>
  <si>
    <t>学校支援地域本部などの学校支援ボランティアの仕組みにより，保護者や地域の人が学校における教育活動や様々な活動に参加してくれますか</t>
    <phoneticPr fontId="80"/>
  </si>
  <si>
    <t>算数の授業で問題を解くとき，もっと簡単に解く方法がないか考えますか</t>
    <phoneticPr fontId="80"/>
  </si>
  <si>
    <t>保護者や地域の人の学校支援ボランティア活動は，学校の教育水準の向上に効果がありましたか</t>
    <phoneticPr fontId="80"/>
  </si>
  <si>
    <t>算数の授業で公式やきまりを習うとき，そのわけを理解するようにしていますか</t>
    <phoneticPr fontId="80"/>
  </si>
  <si>
    <t>調査対象学年の児童に対して，前年度までに，国語の指導として，家庭学習の課題（宿題）を与えましたか</t>
    <phoneticPr fontId="80"/>
  </si>
  <si>
    <t>算数の授業で問題の解き方や考え方が分かるようにノートに書いていますか</t>
    <phoneticPr fontId="80"/>
  </si>
  <si>
    <t>調査対象学年の児童に対して，前年度までに，国語の指導として，児童に与えた家庭学習の課題（長期休業期間中の課題を除く）について，評価・指導しましたか</t>
    <phoneticPr fontId="80"/>
  </si>
  <si>
    <t>今回の算数の問題について，言葉や数，式を使って，わけや求め方などを書く問題がありましたが，どのように解答しました</t>
    <phoneticPr fontId="80"/>
  </si>
  <si>
    <t>調査対象学年の児童に対して，前年度までに，算数の指導として，家庭学習の課題（宿題）を与えましたか</t>
    <phoneticPr fontId="80"/>
  </si>
  <si>
    <t>調査問題の解答時間は十分でしたか（国語Ａ）</t>
    <phoneticPr fontId="80"/>
  </si>
  <si>
    <t>調査対象学年の児童に対して，前年度までに，算数の指導として，児童に与えた家庭学習の課題（長期休業期間中の課題を除く）について，評価・指導しましたか</t>
    <phoneticPr fontId="80"/>
  </si>
  <si>
    <t>調査問題の解答時間は十分でしたか（国語Ｂ）</t>
    <phoneticPr fontId="80"/>
  </si>
  <si>
    <t>調査対象学年の児童に対して，前年度までに，保護者に対して児童の家庭学習を促すような働きかけを行いましたか（国語／算数共通）</t>
    <phoneticPr fontId="80"/>
  </si>
  <si>
    <t>調査問題の解答時間は十分でしたか（算数Ａ）</t>
    <phoneticPr fontId="80"/>
  </si>
  <si>
    <t>調査対象学年の児童に対して，前年度までに，家庭学習の課題の与え方について，校内の教職員で共通理解を図りましたか（国語／算数共通）</t>
    <phoneticPr fontId="80"/>
  </si>
  <si>
    <t>調査問題の解答時間は十分でしたか（算数Ｂ）</t>
    <phoneticPr fontId="80"/>
  </si>
  <si>
    <t>調査対象学年の児童に対して，前年度までに，家庭学習の取組として，調べたり文章を書いたりしてくる宿題を与えましたか（国語／算数共通）</t>
    <phoneticPr fontId="4"/>
  </si>
  <si>
    <t>調査対象学年の児童に対して，前年度までに，家庭学習の取組として，児童に家庭での学習方法等を具体例を挙げながら教えるようにしましたか（国語／算数共通）</t>
    <phoneticPr fontId="80"/>
  </si>
  <si>
    <t>調査対象学年の児童に対して，前年度までに，予習・復習や宿題をさせる際に，教科書の活用（自宅等で教科書を読むなどを含む）を促しましたか（国語／算数共通）</t>
    <phoneticPr fontId="4"/>
  </si>
  <si>
    <t>校長のリーダーシップのもと，研修リーダー等を校内に設け，校内研修の実施計画を整備するなど，組織的，継続的な研修を行っていますか</t>
    <phoneticPr fontId="80"/>
  </si>
  <si>
    <t>その他・無回答</t>
    <rPh sb="2" eb="3">
      <t>ホカ</t>
    </rPh>
    <rPh sb="4" eb="7">
      <t>ムカイトウ</t>
    </rPh>
    <phoneticPr fontId="1"/>
  </si>
  <si>
    <t>学校でテーマを決め，講師を招聘するなどの校内研修を行っていますか</t>
    <phoneticPr fontId="80"/>
  </si>
  <si>
    <t>都道府県や市町村の指導主事や大学教員等の専門家が，校内研修の指導のために定期的に来校していますか</t>
    <phoneticPr fontId="80"/>
  </si>
  <si>
    <t>模擬授業や事例研究など，実践的な研修を行っていますか</t>
    <phoneticPr fontId="80"/>
  </si>
  <si>
    <t>午前9時より前</t>
    <rPh sb="0" eb="2">
      <t>ゴゼン</t>
    </rPh>
    <rPh sb="3" eb="4">
      <t>ジ</t>
    </rPh>
    <rPh sb="6" eb="7">
      <t>マエ</t>
    </rPh>
    <phoneticPr fontId="80"/>
  </si>
  <si>
    <t>午前9時以降,午後10時より前</t>
    <rPh sb="0" eb="2">
      <t>ゴゼン</t>
    </rPh>
    <rPh sb="3" eb="6">
      <t>ジイコウ</t>
    </rPh>
    <rPh sb="7" eb="9">
      <t>ゴゴ</t>
    </rPh>
    <rPh sb="11" eb="12">
      <t>ジ</t>
    </rPh>
    <rPh sb="14" eb="15">
      <t>マエ</t>
    </rPh>
    <phoneticPr fontId="80"/>
  </si>
  <si>
    <t>午後10時以降,午後11時より前</t>
    <rPh sb="0" eb="2">
      <t>ゴゴ</t>
    </rPh>
    <rPh sb="4" eb="7">
      <t>ジイコウ</t>
    </rPh>
    <rPh sb="8" eb="10">
      <t>ゴゴ</t>
    </rPh>
    <rPh sb="12" eb="13">
      <t>ジ</t>
    </rPh>
    <rPh sb="15" eb="16">
      <t>マエ</t>
    </rPh>
    <phoneticPr fontId="80"/>
  </si>
  <si>
    <t>午後11時以降,午前0時より前</t>
    <rPh sb="0" eb="2">
      <t>ゴゴ</t>
    </rPh>
    <rPh sb="4" eb="5">
      <t>ジ</t>
    </rPh>
    <rPh sb="5" eb="7">
      <t>イコウ</t>
    </rPh>
    <rPh sb="8" eb="10">
      <t>ゴゼン</t>
    </rPh>
    <rPh sb="11" eb="12">
      <t>ジ</t>
    </rPh>
    <rPh sb="14" eb="15">
      <t>マエ</t>
    </rPh>
    <phoneticPr fontId="80"/>
  </si>
  <si>
    <t>午前0時以降</t>
    <rPh sb="0" eb="2">
      <t>ゴゼン</t>
    </rPh>
    <rPh sb="3" eb="4">
      <t>ジ</t>
    </rPh>
    <rPh sb="4" eb="6">
      <t>イコウ</t>
    </rPh>
    <phoneticPr fontId="80"/>
  </si>
  <si>
    <t>教員が，他校や外部の研修機関などの学校外での研修に積極的に参加できるようにしていますか</t>
    <phoneticPr fontId="80"/>
  </si>
  <si>
    <t>全く見たり聞いたりしない</t>
    <rPh sb="0" eb="1">
      <t>マッタ</t>
    </rPh>
    <rPh sb="2" eb="3">
      <t>ミ</t>
    </rPh>
    <rPh sb="5" eb="6">
      <t>キ</t>
    </rPh>
    <phoneticPr fontId="3"/>
  </si>
  <si>
    <t>その他・無回答</t>
    <phoneticPr fontId="80"/>
  </si>
  <si>
    <t>4時間以上</t>
    <rPh sb="1" eb="5">
      <t>ジカンイジョウ</t>
    </rPh>
    <phoneticPr fontId="3"/>
  </si>
  <si>
    <t>3時間以上，4時間より少ない</t>
    <rPh sb="1" eb="5">
      <t>ジカンイジョウ</t>
    </rPh>
    <rPh sb="7" eb="9">
      <t>ジカン</t>
    </rPh>
    <rPh sb="11" eb="12">
      <t>スク</t>
    </rPh>
    <phoneticPr fontId="3"/>
  </si>
  <si>
    <t>2時間以上，3時間より少ない</t>
    <rPh sb="1" eb="5">
      <t>ジカンイジョウ</t>
    </rPh>
    <rPh sb="7" eb="9">
      <t>ジカン</t>
    </rPh>
    <rPh sb="11" eb="12">
      <t>スク</t>
    </rPh>
    <phoneticPr fontId="3"/>
  </si>
  <si>
    <t>1時間以上，２時間より少ない</t>
    <rPh sb="1" eb="3">
      <t>ジカン</t>
    </rPh>
    <rPh sb="3" eb="5">
      <t>イジョウ</t>
    </rPh>
    <rPh sb="7" eb="9">
      <t>ジカン</t>
    </rPh>
    <rPh sb="11" eb="12">
      <t>スク</t>
    </rPh>
    <phoneticPr fontId="3"/>
  </si>
  <si>
    <t>３0分以上,1時間より少ない</t>
    <rPh sb="2" eb="3">
      <t>フン</t>
    </rPh>
    <rPh sb="3" eb="5">
      <t>イジョウ</t>
    </rPh>
    <rPh sb="7" eb="9">
      <t>ジカン</t>
    </rPh>
    <rPh sb="11" eb="12">
      <t>スク</t>
    </rPh>
    <phoneticPr fontId="3"/>
  </si>
  <si>
    <t>３０分より少ない</t>
    <rPh sb="2" eb="3">
      <t>フン</t>
    </rPh>
    <rPh sb="5" eb="6">
      <t>スク</t>
    </rPh>
    <phoneticPr fontId="3"/>
  </si>
  <si>
    <t>個々の教員が，自らの専門性を高めていこうとしている教科・領域等を決めており，校外の教員同士の授業研究の場に定期的・継続的に参加していますか</t>
    <phoneticPr fontId="80"/>
  </si>
  <si>
    <t>３０分以上，１時間より少ない</t>
    <rPh sb="2" eb="3">
      <t>ブ</t>
    </rPh>
    <rPh sb="3" eb="5">
      <t>イジョウ</t>
    </rPh>
    <rPh sb="7" eb="9">
      <t>ジカン</t>
    </rPh>
    <rPh sb="11" eb="12">
      <t>スク</t>
    </rPh>
    <phoneticPr fontId="3"/>
  </si>
  <si>
    <t>３時間以上，４時間より少ない</t>
    <phoneticPr fontId="3"/>
  </si>
  <si>
    <t>２時間以上，３時間より少ない</t>
    <phoneticPr fontId="3"/>
  </si>
  <si>
    <t>１時間以上，２時間より少ない</t>
    <phoneticPr fontId="3"/>
  </si>
  <si>
    <t>全くしない</t>
    <rPh sb="0" eb="1">
      <t>マッタ</t>
    </rPh>
    <phoneticPr fontId="80"/>
  </si>
  <si>
    <t>その他・無回答</t>
    <phoneticPr fontId="80"/>
  </si>
  <si>
    <t>学校の勉強より進んだ内容や,難しい内容を勉強している</t>
    <rPh sb="0" eb="2">
      <t>ガッコウ</t>
    </rPh>
    <rPh sb="3" eb="5">
      <t>ベンキョウ</t>
    </rPh>
    <rPh sb="7" eb="8">
      <t>スス</t>
    </rPh>
    <rPh sb="10" eb="12">
      <t>ナイヨウ</t>
    </rPh>
    <rPh sb="14" eb="15">
      <t>ムズカ</t>
    </rPh>
    <rPh sb="17" eb="19">
      <t>ナイヨウ</t>
    </rPh>
    <rPh sb="20" eb="22">
      <t>ベンキョウ</t>
    </rPh>
    <phoneticPr fontId="3"/>
  </si>
  <si>
    <t>学校の勉強でよくわからなかった内容を勉強している</t>
    <rPh sb="0" eb="2">
      <t>ガッコウ</t>
    </rPh>
    <rPh sb="3" eb="5">
      <t>ベンキョウ</t>
    </rPh>
    <rPh sb="15" eb="17">
      <t>ナイヨウ</t>
    </rPh>
    <rPh sb="18" eb="20">
      <t>ベンキョウ</t>
    </rPh>
    <phoneticPr fontId="3"/>
  </si>
  <si>
    <t>上記２,３の両方の内容を勉強している</t>
    <rPh sb="0" eb="2">
      <t>ジョウキ</t>
    </rPh>
    <rPh sb="6" eb="8">
      <t>リョウホウ</t>
    </rPh>
    <rPh sb="9" eb="11">
      <t>ナイヨウ</t>
    </rPh>
    <rPh sb="12" eb="14">
      <t>ベンキョウ</t>
    </rPh>
    <phoneticPr fontId="3"/>
  </si>
  <si>
    <t>上記２,３の内容のどちらとも言えない</t>
    <rPh sb="0" eb="2">
      <t>ジョウキ</t>
    </rPh>
    <rPh sb="6" eb="8">
      <t>ナイヨウ</t>
    </rPh>
    <rPh sb="14" eb="15">
      <t>イ</t>
    </rPh>
    <phoneticPr fontId="3"/>
  </si>
  <si>
    <t>児童自ら学級やグループで課題を設定し，その解決に向けて話し合い，まとめ，表現するなどの学習活動を学ぶ校内研修を行っていますか</t>
    <phoneticPr fontId="4"/>
  </si>
  <si>
    <t>２時間以上</t>
    <rPh sb="1" eb="5">
      <t>ジカンイジョウ</t>
    </rPh>
    <phoneticPr fontId="80"/>
  </si>
  <si>
    <t>１時間以上,2時間より少ない</t>
    <rPh sb="1" eb="3">
      <t>ジカン</t>
    </rPh>
    <rPh sb="3" eb="5">
      <t>イジョウ</t>
    </rPh>
    <rPh sb="7" eb="9">
      <t>ジカン</t>
    </rPh>
    <rPh sb="11" eb="12">
      <t>スク</t>
    </rPh>
    <phoneticPr fontId="80"/>
  </si>
  <si>
    <t>３０分以上,1時間より少ない</t>
    <rPh sb="2" eb="3">
      <t>フン</t>
    </rPh>
    <rPh sb="3" eb="5">
      <t>イジョウ</t>
    </rPh>
    <rPh sb="7" eb="9">
      <t>ジカン</t>
    </rPh>
    <rPh sb="11" eb="12">
      <t>スク</t>
    </rPh>
    <phoneticPr fontId="80"/>
  </si>
  <si>
    <t>１０分以上,３０分より少ない</t>
    <rPh sb="2" eb="3">
      <t>フン</t>
    </rPh>
    <rPh sb="3" eb="5">
      <t>イジョウ</t>
    </rPh>
    <rPh sb="8" eb="9">
      <t>フン</t>
    </rPh>
    <rPh sb="11" eb="12">
      <t>スク</t>
    </rPh>
    <phoneticPr fontId="80"/>
  </si>
  <si>
    <t>１０分より少ない</t>
    <rPh sb="2" eb="3">
      <t>フン</t>
    </rPh>
    <rPh sb="5" eb="6">
      <t>スク</t>
    </rPh>
    <phoneticPr fontId="80"/>
  </si>
  <si>
    <t>コンピュータ等の情報通信技術を活用して，子供同士が教え合い学び合うなどの学習（協働学習）や課題発見・解決型の学習指導を学ぶ校内研修を行っていますか</t>
    <phoneticPr fontId="4"/>
  </si>
  <si>
    <t>よくしている</t>
    <phoneticPr fontId="80"/>
  </si>
  <si>
    <t>時々している</t>
    <rPh sb="0" eb="2">
      <t>トキドキ</t>
    </rPh>
    <phoneticPr fontId="80"/>
  </si>
  <si>
    <t>あまりしていない</t>
    <phoneticPr fontId="80"/>
  </si>
  <si>
    <t>全くしていない</t>
    <rPh sb="0" eb="1">
      <t>マッタ</t>
    </rPh>
    <phoneticPr fontId="80"/>
  </si>
  <si>
    <t>している</t>
    <phoneticPr fontId="3"/>
  </si>
  <si>
    <t>どちらかといえば,している</t>
    <phoneticPr fontId="3"/>
  </si>
  <si>
    <t>あまりしていない</t>
    <phoneticPr fontId="3"/>
  </si>
  <si>
    <t>授業研究を伴う校内研修を前年度に何回実施しましたか</t>
    <phoneticPr fontId="4"/>
  </si>
  <si>
    <t>教職員は，校内外の研修や研究会に参加し，その成果を教育活動に積極的に反映させていますか</t>
    <phoneticPr fontId="80"/>
  </si>
  <si>
    <t>学習指導と学習評価の計画の作成に当たっては，教職員同士が協力し合っていますか</t>
    <phoneticPr fontId="80"/>
  </si>
  <si>
    <t>学校全体の言語活動の実施状況や課題について，全教職員の間で話し合ったり，検討したりしていますか</t>
    <phoneticPr fontId="80"/>
  </si>
  <si>
    <t>どちらかといえば,当てはまる</t>
    <rPh sb="9" eb="10">
      <t>ア</t>
    </rPh>
    <phoneticPr fontId="3"/>
  </si>
  <si>
    <t>どちらかといえば,当てはまらない</t>
    <rPh sb="9" eb="10">
      <t>ア</t>
    </rPh>
    <phoneticPr fontId="3"/>
  </si>
  <si>
    <t>言語活動について，国語科だけではなく，各教科，道徳，外国語活動，総合的な学習の時間及び特別活動を通じて，学校全体として取り組んでいますか</t>
    <phoneticPr fontId="80"/>
  </si>
  <si>
    <t>参加したことがある</t>
    <rPh sb="0" eb="2">
      <t>サンカ</t>
    </rPh>
    <phoneticPr fontId="3"/>
  </si>
  <si>
    <t>参加したことがない</t>
    <rPh sb="0" eb="2">
      <t>サンカ</t>
    </rPh>
    <phoneticPr fontId="3"/>
  </si>
  <si>
    <t>分からない</t>
    <rPh sb="0" eb="1">
      <t>ワ</t>
    </rPh>
    <phoneticPr fontId="3"/>
  </si>
  <si>
    <t>学校全体の学力傾向や課題について，全教職員の間で共有していますか</t>
    <phoneticPr fontId="80"/>
  </si>
  <si>
    <t>よく見る</t>
    <rPh sb="2" eb="3">
      <t>ミ</t>
    </rPh>
    <phoneticPr fontId="80"/>
  </si>
  <si>
    <t>ほとんど,または,全く見ない</t>
    <rPh sb="9" eb="10">
      <t>マッタ</t>
    </rPh>
    <rPh sb="11" eb="12">
      <t>ミ</t>
    </rPh>
    <phoneticPr fontId="3"/>
  </si>
  <si>
    <t>学級運営の状況や課題を全教職員の間で共有し，学校として組織的に取り組んでいますか</t>
    <phoneticPr fontId="80"/>
  </si>
  <si>
    <t>校長は，校内の授業をどの程度見て回っていますか</t>
    <phoneticPr fontId="80"/>
  </si>
  <si>
    <t>どちらかといえば，そう思う</t>
    <rPh sb="11" eb="12">
      <t>オモ</t>
    </rPh>
    <phoneticPr fontId="1"/>
  </si>
  <si>
    <t>どちらかといえば，そう思わない</t>
    <rPh sb="11" eb="12">
      <t>オモ</t>
    </rPh>
    <phoneticPr fontId="1"/>
  </si>
  <si>
    <t>在籍していない</t>
    <rPh sb="0" eb="2">
      <t>ザイセキ</t>
    </rPh>
    <phoneticPr fontId="1"/>
  </si>
  <si>
    <t>５％未満</t>
    <rPh sb="2" eb="4">
      <t>ミマン</t>
    </rPh>
    <phoneticPr fontId="1"/>
  </si>
  <si>
    <t>５％以上,１０％未満</t>
    <rPh sb="2" eb="4">
      <t>イジョウ</t>
    </rPh>
    <rPh sb="8" eb="10">
      <t>ミマン</t>
    </rPh>
    <phoneticPr fontId="1"/>
  </si>
  <si>
    <t>１０％以上,２０％未満</t>
    <rPh sb="3" eb="5">
      <t>イジョウ</t>
    </rPh>
    <rPh sb="9" eb="11">
      <t>ミマン</t>
    </rPh>
    <phoneticPr fontId="1"/>
  </si>
  <si>
    <t>２０％以上,３０％未満</t>
    <rPh sb="3" eb="5">
      <t>イジョウ</t>
    </rPh>
    <rPh sb="9" eb="11">
      <t>ミマン</t>
    </rPh>
    <phoneticPr fontId="1"/>
  </si>
  <si>
    <t>３０％以上,５０％未満</t>
    <rPh sb="3" eb="5">
      <t>イジョウ</t>
    </rPh>
    <rPh sb="9" eb="11">
      <t>ミマン</t>
    </rPh>
    <phoneticPr fontId="1"/>
  </si>
  <si>
    <t>５０％以上</t>
    <rPh sb="3" eb="5">
      <t>イジョウ</t>
    </rPh>
    <phoneticPr fontId="4"/>
  </si>
  <si>
    <t>１人</t>
    <rPh sb="0" eb="2">
      <t>ヒトリ</t>
    </rPh>
    <phoneticPr fontId="1"/>
  </si>
  <si>
    <t>２人</t>
    <rPh sb="0" eb="2">
      <t>フタリ</t>
    </rPh>
    <phoneticPr fontId="1"/>
  </si>
  <si>
    <t>３人</t>
    <rPh sb="0" eb="2">
      <t>サンニン</t>
    </rPh>
    <phoneticPr fontId="1"/>
  </si>
  <si>
    <t>４人</t>
    <rPh sb="0" eb="2">
      <t>ヨニン</t>
    </rPh>
    <phoneticPr fontId="80"/>
  </si>
  <si>
    <t>５～７人</t>
    <rPh sb="3" eb="4">
      <t>ニン</t>
    </rPh>
    <phoneticPr fontId="4"/>
  </si>
  <si>
    <t>８人以上</t>
    <rPh sb="1" eb="4">
      <t>ニンイジョウ</t>
    </rPh>
    <phoneticPr fontId="80"/>
  </si>
  <si>
    <t>週に１回程度,または,それ以上行った</t>
    <rPh sb="0" eb="1">
      <t>シュウ</t>
    </rPh>
    <rPh sb="3" eb="4">
      <t>カイ</t>
    </rPh>
    <rPh sb="4" eb="6">
      <t>テイド</t>
    </rPh>
    <rPh sb="13" eb="15">
      <t>イジョウ</t>
    </rPh>
    <rPh sb="15" eb="16">
      <t>イ</t>
    </rPh>
    <phoneticPr fontId="1"/>
  </si>
  <si>
    <t>月に数回程度行った</t>
    <rPh sb="0" eb="1">
      <t>ツキ</t>
    </rPh>
    <rPh sb="2" eb="4">
      <t>スウカイ</t>
    </rPh>
    <rPh sb="4" eb="6">
      <t>テイド</t>
    </rPh>
    <rPh sb="6" eb="7">
      <t>イ</t>
    </rPh>
    <phoneticPr fontId="1"/>
  </si>
  <si>
    <t>学期に数回程度行った</t>
    <rPh sb="0" eb="2">
      <t>ガッキ</t>
    </rPh>
    <rPh sb="3" eb="5">
      <t>スウカイ</t>
    </rPh>
    <rPh sb="5" eb="7">
      <t>テイド</t>
    </rPh>
    <rPh sb="7" eb="8">
      <t>オコナ</t>
    </rPh>
    <phoneticPr fontId="1"/>
  </si>
  <si>
    <t>年に数回程度行った</t>
    <rPh sb="0" eb="1">
      <t>ネン</t>
    </rPh>
    <rPh sb="2" eb="4">
      <t>スウカイ</t>
    </rPh>
    <rPh sb="4" eb="6">
      <t>テイド</t>
    </rPh>
    <rPh sb="6" eb="7">
      <t>オコナ</t>
    </rPh>
    <phoneticPr fontId="1"/>
  </si>
  <si>
    <t>行っていない</t>
    <rPh sb="0" eb="1">
      <t>オコナ</t>
    </rPh>
    <phoneticPr fontId="1"/>
  </si>
  <si>
    <t>週に４回以上行った</t>
    <rPh sb="0" eb="1">
      <t>シュウ</t>
    </rPh>
    <rPh sb="3" eb="4">
      <t>カイ</t>
    </rPh>
    <rPh sb="4" eb="6">
      <t>イジョウ</t>
    </rPh>
    <rPh sb="6" eb="7">
      <t>イ</t>
    </rPh>
    <phoneticPr fontId="1"/>
  </si>
  <si>
    <t>週に２～３回行った</t>
    <rPh sb="0" eb="1">
      <t>シュウ</t>
    </rPh>
    <rPh sb="5" eb="6">
      <t>カイ</t>
    </rPh>
    <rPh sb="6" eb="7">
      <t>イ</t>
    </rPh>
    <phoneticPr fontId="1"/>
  </si>
  <si>
    <t>週に１回行った</t>
    <rPh sb="0" eb="1">
      <t>シュウ</t>
    </rPh>
    <rPh sb="3" eb="4">
      <t>カイ</t>
    </rPh>
    <rPh sb="4" eb="5">
      <t>イ</t>
    </rPh>
    <phoneticPr fontId="1"/>
  </si>
  <si>
    <t>月に数回程度行った</t>
    <rPh sb="0" eb="1">
      <t>ツキ</t>
    </rPh>
    <rPh sb="2" eb="4">
      <t>スウカイ</t>
    </rPh>
    <rPh sb="4" eb="6">
      <t>テイド</t>
    </rPh>
    <rPh sb="6" eb="7">
      <t>オコナ</t>
    </rPh>
    <phoneticPr fontId="1"/>
  </si>
  <si>
    <t>年に数回程度行った</t>
    <rPh sb="0" eb="1">
      <t>ネン</t>
    </rPh>
    <rPh sb="2" eb="4">
      <t>スウカイ</t>
    </rPh>
    <rPh sb="4" eb="6">
      <t>テイド</t>
    </rPh>
    <rPh sb="6" eb="7">
      <t>イ</t>
    </rPh>
    <phoneticPr fontId="1"/>
  </si>
  <si>
    <t>行ってない</t>
    <rPh sb="0" eb="1">
      <t>イ</t>
    </rPh>
    <phoneticPr fontId="4"/>
  </si>
  <si>
    <t>基本的に毎週行った</t>
    <rPh sb="0" eb="3">
      <t>キホンテキ</t>
    </rPh>
    <rPh sb="4" eb="6">
      <t>マイシュウ</t>
    </rPh>
    <rPh sb="6" eb="7">
      <t>イ</t>
    </rPh>
    <phoneticPr fontId="80"/>
  </si>
  <si>
    <t>月に数回程度行った</t>
    <rPh sb="0" eb="1">
      <t>ツキ</t>
    </rPh>
    <rPh sb="2" eb="7">
      <t>スウカイテイドイ</t>
    </rPh>
    <phoneticPr fontId="80"/>
  </si>
  <si>
    <t>学期に数回程度行った</t>
    <rPh sb="0" eb="2">
      <t>ガッキ</t>
    </rPh>
    <rPh sb="3" eb="8">
      <t>スウカイテイドイ</t>
    </rPh>
    <phoneticPr fontId="80"/>
  </si>
  <si>
    <t>年に数回程度行った</t>
    <rPh sb="0" eb="1">
      <t>ネン</t>
    </rPh>
    <rPh sb="2" eb="7">
      <t>スウカイテイドイ</t>
    </rPh>
    <phoneticPr fontId="80"/>
  </si>
  <si>
    <t>行ってない</t>
    <rPh sb="0" eb="1">
      <t>イ</t>
    </rPh>
    <phoneticPr fontId="80"/>
  </si>
  <si>
    <t>学習塾の先生（家庭教師の先生も含みます。）に尋ねる</t>
    <rPh sb="0" eb="3">
      <t>ガクシュウジュク</t>
    </rPh>
    <rPh sb="4" eb="6">
      <t>センセイ</t>
    </rPh>
    <rPh sb="7" eb="9">
      <t>カテイ</t>
    </rPh>
    <rPh sb="9" eb="11">
      <t>キョウシ</t>
    </rPh>
    <rPh sb="12" eb="14">
      <t>センセイ</t>
    </rPh>
    <rPh sb="15" eb="16">
      <t>フク</t>
    </rPh>
    <rPh sb="22" eb="23">
      <t>タズ</t>
    </rPh>
    <phoneticPr fontId="80"/>
  </si>
  <si>
    <t>自分で調べる</t>
    <rPh sb="0" eb="2">
      <t>ジブン</t>
    </rPh>
    <rPh sb="3" eb="4">
      <t>シラ</t>
    </rPh>
    <phoneticPr fontId="80"/>
  </si>
  <si>
    <t>そのままにしておく</t>
    <phoneticPr fontId="80"/>
  </si>
  <si>
    <t>延べ１３日以上</t>
    <rPh sb="0" eb="1">
      <t>ノ</t>
    </rPh>
    <rPh sb="4" eb="5">
      <t>ニチ</t>
    </rPh>
    <rPh sb="5" eb="7">
      <t>イジョウ</t>
    </rPh>
    <phoneticPr fontId="1"/>
  </si>
  <si>
    <t>延べ９日から１２日</t>
    <rPh sb="0" eb="1">
      <t>ノ</t>
    </rPh>
    <rPh sb="3" eb="4">
      <t>ニチ</t>
    </rPh>
    <rPh sb="8" eb="9">
      <t>ニチ</t>
    </rPh>
    <phoneticPr fontId="1"/>
  </si>
  <si>
    <t>延べ５日から８日</t>
    <rPh sb="0" eb="1">
      <t>ノ</t>
    </rPh>
    <rPh sb="3" eb="4">
      <t>ニチ</t>
    </rPh>
    <rPh sb="7" eb="8">
      <t>ニチ</t>
    </rPh>
    <phoneticPr fontId="1"/>
  </si>
  <si>
    <t>１日から延べ４日</t>
    <rPh sb="1" eb="2">
      <t>ニチ</t>
    </rPh>
    <rPh sb="4" eb="5">
      <t>ノ</t>
    </rPh>
    <rPh sb="7" eb="8">
      <t>ニチ</t>
    </rPh>
    <phoneticPr fontId="1"/>
  </si>
  <si>
    <t>よくしている</t>
    <phoneticPr fontId="1"/>
  </si>
  <si>
    <t>どちらかといえば，している</t>
    <phoneticPr fontId="1"/>
  </si>
  <si>
    <t>あまりしていない</t>
    <phoneticPr fontId="1"/>
  </si>
  <si>
    <t>全くしていない</t>
    <rPh sb="0" eb="1">
      <t>マッタ</t>
    </rPh>
    <phoneticPr fontId="1"/>
  </si>
  <si>
    <t>よくしている</t>
    <phoneticPr fontId="1"/>
  </si>
  <si>
    <t>よくしている</t>
    <phoneticPr fontId="1"/>
  </si>
  <si>
    <t>どちらかといえば，している</t>
    <phoneticPr fontId="1"/>
  </si>
  <si>
    <t>あまりしていない</t>
    <phoneticPr fontId="1"/>
  </si>
  <si>
    <t>どちらかといえば，している</t>
    <phoneticPr fontId="1"/>
  </si>
  <si>
    <t>よく行った</t>
    <rPh sb="2" eb="3">
      <t>オコナ</t>
    </rPh>
    <phoneticPr fontId="1"/>
  </si>
  <si>
    <t>どちらかといえば，行った</t>
    <rPh sb="9" eb="10">
      <t>オコナ</t>
    </rPh>
    <phoneticPr fontId="1"/>
  </si>
  <si>
    <t>あまり行っていない</t>
    <rPh sb="3" eb="4">
      <t>オコナ</t>
    </rPh>
    <phoneticPr fontId="1"/>
  </si>
  <si>
    <t>全く行っていない</t>
    <rPh sb="0" eb="1">
      <t>マッタ</t>
    </rPh>
    <rPh sb="2" eb="3">
      <t>オコナ</t>
    </rPh>
    <phoneticPr fontId="1"/>
  </si>
  <si>
    <t>よく行った</t>
    <rPh sb="2" eb="3">
      <t>イ</t>
    </rPh>
    <phoneticPr fontId="1"/>
  </si>
  <si>
    <t>あまり行っていない</t>
    <rPh sb="3" eb="4">
      <t>イ</t>
    </rPh>
    <phoneticPr fontId="1"/>
  </si>
  <si>
    <t>全く行っていない</t>
    <rPh sb="0" eb="1">
      <t>マッタ</t>
    </rPh>
    <rPh sb="2" eb="3">
      <t>イ</t>
    </rPh>
    <phoneticPr fontId="1"/>
  </si>
  <si>
    <t>週１回以上</t>
    <rPh sb="0" eb="1">
      <t>シュウ</t>
    </rPh>
    <rPh sb="2" eb="3">
      <t>カイ</t>
    </rPh>
    <rPh sb="3" eb="5">
      <t>イジョウ</t>
    </rPh>
    <phoneticPr fontId="1"/>
  </si>
  <si>
    <t>月１回以上</t>
    <rPh sb="0" eb="1">
      <t>ツキ</t>
    </rPh>
    <rPh sb="2" eb="3">
      <t>カイ</t>
    </rPh>
    <rPh sb="3" eb="5">
      <t>イジョウ</t>
    </rPh>
    <phoneticPr fontId="1"/>
  </si>
  <si>
    <t>学期に１回以上</t>
    <rPh sb="0" eb="2">
      <t>ガッキ</t>
    </rPh>
    <rPh sb="4" eb="7">
      <t>カイイジョウ</t>
    </rPh>
    <phoneticPr fontId="1"/>
  </si>
  <si>
    <t>ほとんど,または,全く行っていない</t>
    <rPh sb="9" eb="10">
      <t>マッタ</t>
    </rPh>
    <rPh sb="11" eb="12">
      <t>イ</t>
    </rPh>
    <phoneticPr fontId="1"/>
  </si>
  <si>
    <t>行った</t>
    <rPh sb="0" eb="1">
      <t>オコナ</t>
    </rPh>
    <phoneticPr fontId="1"/>
  </si>
  <si>
    <t>ほとんど行っていない</t>
    <rPh sb="4" eb="5">
      <t>オコナ</t>
    </rPh>
    <phoneticPr fontId="1"/>
  </si>
  <si>
    <t>よく行っている</t>
    <rPh sb="2" eb="3">
      <t>イ</t>
    </rPh>
    <phoneticPr fontId="1"/>
  </si>
  <si>
    <t>どちらかといえば，行っている</t>
    <rPh sb="9" eb="10">
      <t>イ</t>
    </rPh>
    <phoneticPr fontId="1"/>
  </si>
  <si>
    <t>地方公共団体における独自の学力調査をしていない</t>
    <rPh sb="0" eb="2">
      <t>チホウ</t>
    </rPh>
    <rPh sb="2" eb="4">
      <t>コウキョウ</t>
    </rPh>
    <rPh sb="4" eb="6">
      <t>ダンタイ</t>
    </rPh>
    <rPh sb="10" eb="12">
      <t>ドクジ</t>
    </rPh>
    <rPh sb="13" eb="15">
      <t>ガクリョク</t>
    </rPh>
    <rPh sb="15" eb="17">
      <t>チョウサ</t>
    </rPh>
    <phoneticPr fontId="1"/>
  </si>
  <si>
    <t>年間の授業のうち,おおよそ３/４以上で行った</t>
    <rPh sb="0" eb="2">
      <t>ネンカン</t>
    </rPh>
    <rPh sb="3" eb="5">
      <t>ジュギョウ</t>
    </rPh>
    <rPh sb="16" eb="18">
      <t>イジョウ</t>
    </rPh>
    <rPh sb="19" eb="20">
      <t>イ</t>
    </rPh>
    <phoneticPr fontId="1"/>
  </si>
  <si>
    <t>年間授業のうち,おおよそ１/２以上,３/４未満で行った</t>
    <rPh sb="0" eb="2">
      <t>ネンカン</t>
    </rPh>
    <rPh sb="2" eb="4">
      <t>ジュギョウ</t>
    </rPh>
    <rPh sb="15" eb="17">
      <t>イジョウ</t>
    </rPh>
    <rPh sb="21" eb="23">
      <t>ミマン</t>
    </rPh>
    <rPh sb="24" eb="25">
      <t>イ</t>
    </rPh>
    <phoneticPr fontId="1"/>
  </si>
  <si>
    <t>年間授業のうち,おおよそ１/４以上,１/２未満で行った</t>
    <rPh sb="0" eb="2">
      <t>ネンカン</t>
    </rPh>
    <rPh sb="2" eb="4">
      <t>ジュギョウ</t>
    </rPh>
    <rPh sb="15" eb="17">
      <t>イジョウ</t>
    </rPh>
    <rPh sb="21" eb="23">
      <t>ミマン</t>
    </rPh>
    <rPh sb="24" eb="25">
      <t>イ</t>
    </rPh>
    <phoneticPr fontId="1"/>
  </si>
  <si>
    <t>年間授業のうち,おおよそ１/４未満で行った</t>
    <rPh sb="0" eb="2">
      <t>ネンカン</t>
    </rPh>
    <rPh sb="2" eb="4">
      <t>ジュギョウ</t>
    </rPh>
    <rPh sb="15" eb="17">
      <t>ミマン</t>
    </rPh>
    <rPh sb="18" eb="19">
      <t>イ</t>
    </rPh>
    <phoneticPr fontId="1"/>
  </si>
  <si>
    <t>行っていない</t>
    <rPh sb="0" eb="1">
      <t>イ</t>
    </rPh>
    <phoneticPr fontId="4"/>
  </si>
  <si>
    <t>実施していた</t>
    <rPh sb="0" eb="2">
      <t>ジッシ</t>
    </rPh>
    <phoneticPr fontId="1"/>
  </si>
  <si>
    <t>実施していなかった</t>
    <rPh sb="0" eb="2">
      <t>ジッシ</t>
    </rPh>
    <phoneticPr fontId="1"/>
  </si>
  <si>
    <t>４泊５日以上の自然の中での集団宿泊活動を行った</t>
    <rPh sb="1" eb="2">
      <t>ハク</t>
    </rPh>
    <rPh sb="3" eb="4">
      <t>ニチ</t>
    </rPh>
    <rPh sb="4" eb="6">
      <t>イジョウ</t>
    </rPh>
    <rPh sb="7" eb="9">
      <t>シゼン</t>
    </rPh>
    <rPh sb="10" eb="11">
      <t>ナカ</t>
    </rPh>
    <rPh sb="13" eb="15">
      <t>シュウダン</t>
    </rPh>
    <rPh sb="15" eb="17">
      <t>シュクハク</t>
    </rPh>
    <rPh sb="17" eb="19">
      <t>カツドウ</t>
    </rPh>
    <rPh sb="20" eb="21">
      <t>オコナ</t>
    </rPh>
    <phoneticPr fontId="1"/>
  </si>
  <si>
    <t>３泊４日の自然の中での集団宿泊活動を行った</t>
    <rPh sb="1" eb="2">
      <t>ハク</t>
    </rPh>
    <rPh sb="3" eb="4">
      <t>ニチ</t>
    </rPh>
    <rPh sb="5" eb="7">
      <t>シゼン</t>
    </rPh>
    <rPh sb="8" eb="9">
      <t>ナカ</t>
    </rPh>
    <rPh sb="11" eb="13">
      <t>シュウダン</t>
    </rPh>
    <rPh sb="13" eb="15">
      <t>シュクハク</t>
    </rPh>
    <rPh sb="15" eb="17">
      <t>カツドウ</t>
    </rPh>
    <rPh sb="18" eb="19">
      <t>オコナ</t>
    </rPh>
    <phoneticPr fontId="1"/>
  </si>
  <si>
    <t>２泊３日の自然の中での集団宿泊活動を行った</t>
    <rPh sb="1" eb="2">
      <t>ハク</t>
    </rPh>
    <rPh sb="3" eb="4">
      <t>ニチ</t>
    </rPh>
    <rPh sb="5" eb="7">
      <t>シゼン</t>
    </rPh>
    <rPh sb="8" eb="9">
      <t>ナカ</t>
    </rPh>
    <rPh sb="11" eb="13">
      <t>シュウダン</t>
    </rPh>
    <rPh sb="13" eb="15">
      <t>シュクハク</t>
    </rPh>
    <rPh sb="15" eb="17">
      <t>カツドウ</t>
    </rPh>
    <rPh sb="18" eb="19">
      <t>オコナ</t>
    </rPh>
    <phoneticPr fontId="1"/>
  </si>
  <si>
    <t>１泊２日の自然の中での集団宿泊活動を行った</t>
    <rPh sb="1" eb="2">
      <t>ハク</t>
    </rPh>
    <rPh sb="3" eb="4">
      <t>ニチ</t>
    </rPh>
    <rPh sb="5" eb="7">
      <t>シゼン</t>
    </rPh>
    <rPh sb="8" eb="9">
      <t>ナカ</t>
    </rPh>
    <rPh sb="11" eb="13">
      <t>シュウダン</t>
    </rPh>
    <rPh sb="13" eb="15">
      <t>シュクハク</t>
    </rPh>
    <rPh sb="15" eb="17">
      <t>カツドウ</t>
    </rPh>
    <rPh sb="18" eb="19">
      <t>オコナ</t>
    </rPh>
    <phoneticPr fontId="1"/>
  </si>
  <si>
    <t>自然の中での集団宿泊活動を行っていない</t>
    <rPh sb="0" eb="2">
      <t>シゼン</t>
    </rPh>
    <rPh sb="3" eb="4">
      <t>ナカ</t>
    </rPh>
    <rPh sb="6" eb="8">
      <t>シュウダン</t>
    </rPh>
    <rPh sb="8" eb="10">
      <t>シュクハク</t>
    </rPh>
    <rPh sb="10" eb="12">
      <t>カツドウ</t>
    </rPh>
    <rPh sb="13" eb="14">
      <t>オコナ</t>
    </rPh>
    <phoneticPr fontId="1"/>
  </si>
  <si>
    <t>行っている</t>
    <rPh sb="0" eb="1">
      <t>イ</t>
    </rPh>
    <phoneticPr fontId="1"/>
  </si>
  <si>
    <t>行っていない</t>
    <rPh sb="0" eb="1">
      <t>イ</t>
    </rPh>
    <phoneticPr fontId="1"/>
  </si>
  <si>
    <t>よく参加してくれる</t>
    <rPh sb="2" eb="4">
      <t>サンカ</t>
    </rPh>
    <phoneticPr fontId="1"/>
  </si>
  <si>
    <t>参加してくれる</t>
    <rPh sb="0" eb="2">
      <t>サンカ</t>
    </rPh>
    <phoneticPr fontId="1"/>
  </si>
  <si>
    <t>あまり参加してくれない</t>
    <rPh sb="3" eb="5">
      <t>サンカ</t>
    </rPh>
    <phoneticPr fontId="1"/>
  </si>
  <si>
    <t>全く参加してくれない</t>
    <rPh sb="0" eb="1">
      <t>マッタ</t>
    </rPh>
    <rPh sb="2" eb="4">
      <t>サンカ</t>
    </rPh>
    <phoneticPr fontId="1"/>
  </si>
  <si>
    <t>学校支援のボランティアの仕組みがない</t>
    <rPh sb="0" eb="2">
      <t>ガッコウ</t>
    </rPh>
    <rPh sb="2" eb="4">
      <t>シエン</t>
    </rPh>
    <rPh sb="12" eb="14">
      <t>シク</t>
    </rPh>
    <phoneticPr fontId="1"/>
  </si>
  <si>
    <t>そう思う</t>
    <rPh sb="2" eb="3">
      <t>オモ</t>
    </rPh>
    <phoneticPr fontId="1"/>
  </si>
  <si>
    <t>年間１５回以上</t>
    <rPh sb="0" eb="2">
      <t>ネンカン</t>
    </rPh>
    <rPh sb="4" eb="7">
      <t>カイイジョウ</t>
    </rPh>
    <phoneticPr fontId="80"/>
  </si>
  <si>
    <t>年間１３回から１４回</t>
    <rPh sb="0" eb="2">
      <t>ネンカン</t>
    </rPh>
    <rPh sb="4" eb="5">
      <t>カイ</t>
    </rPh>
    <rPh sb="9" eb="10">
      <t>カイ</t>
    </rPh>
    <phoneticPr fontId="80"/>
  </si>
  <si>
    <t>年間１１回から１２回</t>
    <rPh sb="0" eb="2">
      <t>ネンカン</t>
    </rPh>
    <rPh sb="4" eb="5">
      <t>カイ</t>
    </rPh>
    <rPh sb="9" eb="10">
      <t>カイ</t>
    </rPh>
    <phoneticPr fontId="80"/>
  </si>
  <si>
    <t>年間９回から１０回</t>
    <rPh sb="0" eb="2">
      <t>ネンカン</t>
    </rPh>
    <rPh sb="3" eb="4">
      <t>カイ</t>
    </rPh>
    <rPh sb="8" eb="9">
      <t>カイ</t>
    </rPh>
    <phoneticPr fontId="1"/>
  </si>
  <si>
    <t>年間７回から８回</t>
    <rPh sb="0" eb="2">
      <t>ネンカン</t>
    </rPh>
    <rPh sb="3" eb="4">
      <t>カイ</t>
    </rPh>
    <rPh sb="7" eb="8">
      <t>カイ</t>
    </rPh>
    <phoneticPr fontId="1"/>
  </si>
  <si>
    <t>年間５回から６回</t>
    <rPh sb="0" eb="2">
      <t>ネンカン</t>
    </rPh>
    <rPh sb="3" eb="4">
      <t>カイ</t>
    </rPh>
    <rPh sb="7" eb="8">
      <t>カイ</t>
    </rPh>
    <phoneticPr fontId="1"/>
  </si>
  <si>
    <t>年間３回から４回</t>
    <rPh sb="0" eb="2">
      <t>ネンカン</t>
    </rPh>
    <rPh sb="3" eb="4">
      <t>カイ</t>
    </rPh>
    <rPh sb="7" eb="8">
      <t>カイ</t>
    </rPh>
    <phoneticPr fontId="1"/>
  </si>
  <si>
    <t>年間１回から２回</t>
    <rPh sb="1" eb="2">
      <t>カン</t>
    </rPh>
    <phoneticPr fontId="80"/>
  </si>
  <si>
    <t>全く実施していない</t>
    <rPh sb="0" eb="1">
      <t>マッタ</t>
    </rPh>
    <rPh sb="2" eb="4">
      <t>ジッシ</t>
    </rPh>
    <phoneticPr fontId="80"/>
  </si>
  <si>
    <t>ほぼ毎日</t>
    <rPh sb="2" eb="4">
      <t>マイニチ</t>
    </rPh>
    <phoneticPr fontId="80"/>
  </si>
  <si>
    <t>週に２～３日程度</t>
    <rPh sb="0" eb="1">
      <t>シュウ</t>
    </rPh>
    <rPh sb="5" eb="6">
      <t>ニチ</t>
    </rPh>
    <rPh sb="6" eb="8">
      <t>テイド</t>
    </rPh>
    <phoneticPr fontId="80"/>
  </si>
  <si>
    <t>月に数日程度</t>
    <rPh sb="0" eb="1">
      <t>ツキ</t>
    </rPh>
    <rPh sb="2" eb="4">
      <t>スウジツ</t>
    </rPh>
    <rPh sb="4" eb="6">
      <t>テイド</t>
    </rPh>
    <phoneticPr fontId="80"/>
  </si>
  <si>
    <t>ほとんど行っていない</t>
    <rPh sb="4" eb="5">
      <t>イ</t>
    </rPh>
    <phoneticPr fontId="1"/>
  </si>
  <si>
    <t>(4)算数</t>
    <phoneticPr fontId="4"/>
  </si>
  <si>
    <t>話すこと・聞くこと</t>
    <phoneticPr fontId="4"/>
  </si>
  <si>
    <t>書くこと</t>
    <phoneticPr fontId="4"/>
  </si>
  <si>
    <t>読むこと</t>
    <phoneticPr fontId="4"/>
  </si>
  <si>
    <t>伝統的な言語文化と国語の特質に関する事項</t>
    <phoneticPr fontId="4"/>
  </si>
  <si>
    <t>伝統的な言語文化と国語の特質に関する事項</t>
    <phoneticPr fontId="4"/>
  </si>
  <si>
    <r>
      <t xml:space="preserve">(2) </t>
    </r>
    <r>
      <rPr>
        <sz val="10"/>
        <rFont val="ＭＳ Ｐゴシック"/>
        <family val="3"/>
        <charset val="128"/>
      </rPr>
      <t xml:space="preserve"> </t>
    </r>
    <r>
      <rPr>
        <sz val="10"/>
        <rFont val="ＭＳ Ｐ明朝"/>
        <family val="1"/>
        <charset val="128"/>
      </rPr>
      <t>平成</t>
    </r>
    <r>
      <rPr>
        <sz val="10"/>
        <rFont val="ＭＳ 明朝"/>
        <family val="1"/>
        <charset val="128"/>
      </rPr>
      <t>28</t>
    </r>
    <r>
      <rPr>
        <sz val="10"/>
        <rFont val="ＭＳ Ｐ明朝"/>
        <family val="1"/>
        <charset val="128"/>
      </rPr>
      <t>年度全国学力・学習状況調査　調査結果（ＣＤ－ＲＯＭ）中の
　　 「227</t>
    </r>
    <r>
      <rPr>
        <sz val="10"/>
        <rFont val="Century Gothic"/>
        <family val="2"/>
      </rPr>
      <t>XXXX</t>
    </r>
    <r>
      <rPr>
        <sz val="10"/>
        <rFont val="ＭＳ Ｐ明朝"/>
        <family val="1"/>
        <charset val="128"/>
      </rPr>
      <t>_②設問別調査結果」“設問別集計結果”の「貴校の無解答率」の欄の
　 　数をすべて加え設問数で割った数を入力する。（小数第２位四捨五入）</t>
    </r>
    <rPh sb="35" eb="36">
      <t>ナカ</t>
    </rPh>
    <rPh sb="60" eb="62">
      <t>セツモン</t>
    </rPh>
    <rPh sb="62" eb="63">
      <t>ベツ</t>
    </rPh>
    <rPh sb="63" eb="65">
      <t>シュウケイ</t>
    </rPh>
    <rPh sb="65" eb="67">
      <t>ケッカ</t>
    </rPh>
    <rPh sb="70" eb="71">
      <t>キ</t>
    </rPh>
    <rPh sb="71" eb="72">
      <t>コウ</t>
    </rPh>
    <rPh sb="73" eb="74">
      <t>ム</t>
    </rPh>
    <rPh sb="74" eb="76">
      <t>カイトウ</t>
    </rPh>
    <rPh sb="76" eb="77">
      <t>リツ</t>
    </rPh>
    <rPh sb="79" eb="80">
      <t>ラン</t>
    </rPh>
    <rPh sb="107" eb="109">
      <t>ショウスウ</t>
    </rPh>
    <rPh sb="109" eb="110">
      <t>ダイ</t>
    </rPh>
    <rPh sb="111" eb="112">
      <t>イ</t>
    </rPh>
    <rPh sb="112" eb="116">
      <t>シシャゴニュウ</t>
    </rPh>
    <phoneticPr fontId="4"/>
  </si>
  <si>
    <r>
      <rPr>
        <sz val="11"/>
        <rFont val="HGS創英ﾌﾟﾚｾﾞﾝｽEB"/>
        <family val="1"/>
        <charset val="128"/>
      </rPr>
      <t>２　領域別正答率の表の作成</t>
    </r>
    <r>
      <rPr>
        <sz val="10"/>
        <rFont val="ＭＳ Ｐ明朝"/>
        <family val="1"/>
        <charset val="128"/>
      </rPr>
      <t xml:space="preserve">
 (1)　平成28年度全国学力・学習状況調査　調査結果（ＣＤ－ＲＯＭ）より「227</t>
    </r>
    <r>
      <rPr>
        <sz val="10"/>
        <rFont val="Century Gothic"/>
        <family val="2"/>
      </rPr>
      <t>XXXX</t>
    </r>
    <r>
      <rPr>
        <sz val="10"/>
        <rFont val="ＭＳ Ｐ明朝"/>
        <family val="1"/>
        <charset val="128"/>
      </rPr>
      <t>_②設問別調査結果」中の
　　　“集計結果”の“学習指導要領の領域等　貴校平均正答率”を入力する。
　　　 →「(3)全体の概要・国語」「(4)算数」の棒グラフ・レーダーチャートに反映される。</t>
    </r>
    <rPh sb="2" eb="4">
      <t>リョウイキ</t>
    </rPh>
    <rPh sb="4" eb="5">
      <t>ベツ</t>
    </rPh>
    <rPh sb="5" eb="7">
      <t>セイトウ</t>
    </rPh>
    <rPh sb="7" eb="8">
      <t>リツ</t>
    </rPh>
    <rPh sb="9" eb="10">
      <t>ヒョウ</t>
    </rPh>
    <rPh sb="11" eb="13">
      <t>サクセイ</t>
    </rPh>
    <rPh sb="72" eb="73">
      <t>チュウ</t>
    </rPh>
    <rPh sb="79" eb="81">
      <t>シュウケイ</t>
    </rPh>
    <rPh sb="81" eb="83">
      <t>ケッカ</t>
    </rPh>
    <rPh sb="86" eb="88">
      <t>ガクシュウ</t>
    </rPh>
    <rPh sb="88" eb="90">
      <t>シドウ</t>
    </rPh>
    <rPh sb="90" eb="92">
      <t>ヨウリョウ</t>
    </rPh>
    <rPh sb="95" eb="96">
      <t>トウ</t>
    </rPh>
    <rPh sb="97" eb="99">
      <t>キコウ</t>
    </rPh>
    <rPh sb="99" eb="101">
      <t>ヘイキン</t>
    </rPh>
    <rPh sb="101" eb="103">
      <t>セイトウ</t>
    </rPh>
    <rPh sb="103" eb="104">
      <t>リツ</t>
    </rPh>
    <rPh sb="106" eb="108">
      <t>ニュウリョク</t>
    </rPh>
    <rPh sb="121" eb="123">
      <t>ゼンタイ</t>
    </rPh>
    <rPh sb="124" eb="126">
      <t>ガイヨウ</t>
    </rPh>
    <rPh sb="127" eb="129">
      <t>コクゴ</t>
    </rPh>
    <rPh sb="134" eb="136">
      <t>サンスウ</t>
    </rPh>
    <phoneticPr fontId="4"/>
  </si>
  <si>
    <r>
      <rPr>
        <sz val="11"/>
        <rFont val="HGS創英ﾌﾟﾚｾﾞﾝｽEB"/>
        <family val="1"/>
        <charset val="128"/>
      </rPr>
      <t>１　１ページ目</t>
    </r>
    <r>
      <rPr>
        <sz val="10"/>
        <rFont val="ＭＳ 明朝"/>
        <family val="1"/>
        <charset val="128"/>
      </rPr>
      <t xml:space="preserve">
　</t>
    </r>
    <r>
      <rPr>
        <sz val="10"/>
        <rFont val="ＭＳ Ｐ明朝"/>
        <family val="1"/>
        <charset val="128"/>
      </rPr>
      <t>表紙にあたるものです。様式例ですので、各校で内容を加えていただいたり、レイアウトを変更していただいたりしても
結構ですが、学校で作成される場合には、次の２つの必須項目にご留意ください。次の２つは必須の項目です。
(1) リード文の４段落目の「なお、本調査により測定できるのは、学力の特定の一部分であり、学校における教育活動の
　　一側面に過ぎません」という一文
(2) 「１　調査の目的」の部分
　　この２つは文部科学省の実施要領にも必ず示すこととされておりますのでご留意ください。</t>
    </r>
    <r>
      <rPr>
        <sz val="10"/>
        <rFont val="ＭＳ 明朝"/>
        <family val="1"/>
        <charset val="128"/>
      </rPr>
      <t xml:space="preserve">
</t>
    </r>
    <rPh sb="10" eb="12">
      <t>ヒョウシ</t>
    </rPh>
    <rPh sb="84" eb="85">
      <t>ツギ</t>
    </rPh>
    <rPh sb="102" eb="103">
      <t>ツギ</t>
    </rPh>
    <rPh sb="107" eb="109">
      <t>ヒッス</t>
    </rPh>
    <rPh sb="110" eb="112">
      <t>コウモク</t>
    </rPh>
    <phoneticPr fontId="4"/>
  </si>
  <si>
    <r>
      <rPr>
        <sz val="11"/>
        <rFont val="HGS創英ﾌﾟﾚｾﾞﾝｽEB"/>
        <family val="1"/>
        <charset val="128"/>
      </rPr>
      <t xml:space="preserve">
２　２ページ目</t>
    </r>
    <r>
      <rPr>
        <sz val="10"/>
        <rFont val="ＭＳ Ｐ明朝"/>
        <family val="1"/>
        <charset val="128"/>
      </rPr>
      <t xml:space="preserve">
・調査結果の分析から明らかになった学校の取組の成果や課題、今後の取組等を記入してください。
・「学校別分析シート」等の資料から読み取れる内容と、実際の学校の状況とを照らし合わせて分析した結果をご記入
　ください。
・「言語力や論理的思考の育成」「習熟度別少人数授業の実施」等、学力向上に向けた大阪市取組施策との関連を
　踏まえてご記入ください。</t>
    </r>
    <rPh sb="13" eb="15">
      <t>チョウサ</t>
    </rPh>
    <rPh sb="15" eb="17">
      <t>ケッカ</t>
    </rPh>
    <rPh sb="18" eb="20">
      <t>ブンセキ</t>
    </rPh>
    <rPh sb="22" eb="23">
      <t>アキ</t>
    </rPh>
    <rPh sb="29" eb="31">
      <t>ガッコウ</t>
    </rPh>
    <rPh sb="32" eb="34">
      <t>トリクミ</t>
    </rPh>
    <rPh sb="35" eb="37">
      <t>セイカ</t>
    </rPh>
    <rPh sb="38" eb="40">
      <t>カダイ</t>
    </rPh>
    <rPh sb="41" eb="43">
      <t>コンゴ</t>
    </rPh>
    <rPh sb="44" eb="46">
      <t>トリクミ</t>
    </rPh>
    <rPh sb="46" eb="47">
      <t>トウ</t>
    </rPh>
    <rPh sb="48" eb="50">
      <t>キニュウ</t>
    </rPh>
    <phoneticPr fontId="4"/>
  </si>
  <si>
    <r>
      <t xml:space="preserve">
(1)　平成28年度全国学力・学習状況調査　調査結果（ＣＤ－ＲＯＭ）より
　　　「227</t>
    </r>
    <r>
      <rPr>
        <sz val="10"/>
        <rFont val="Century Gothic"/>
        <family val="2"/>
      </rPr>
      <t>XXXX</t>
    </r>
    <r>
      <rPr>
        <sz val="10"/>
        <rFont val="ＭＳ Ｐ明朝"/>
        <family val="1"/>
        <charset val="128"/>
      </rPr>
      <t xml:space="preserve">_④回答結果集計（児童質問紙＜表＞）」から公表する質問番号
      を入力する。（児童質問紙　質問内容が自動で表示されます。）
(2)　さらに入力した質問番号の表の「選択肢２段目：『学校児童数の割合(％)』」
　   をコピーして、「児童質問紙」表中(下図の黄色部分)に貼り付ける。
　   ＊「その他」と「無回答」は数値が
　　  　小さいため省略し、コピー貼付
         はしない。
　 　→ シート 「(5)「児童質問紙より(1)」
　　　　 のグラフに反映される。
</t>
    </r>
    <rPh sb="93" eb="95">
      <t>ジドウ</t>
    </rPh>
    <rPh sb="95" eb="98">
      <t>シツモンシ</t>
    </rPh>
    <rPh sb="99" eb="101">
      <t>シツモン</t>
    </rPh>
    <rPh sb="101" eb="103">
      <t>ナイヨウ</t>
    </rPh>
    <rPh sb="104" eb="106">
      <t>ジドウ</t>
    </rPh>
    <rPh sb="107" eb="109">
      <t>ヒョウジ</t>
    </rPh>
    <rPh sb="136" eb="139">
      <t>センタクシ</t>
    </rPh>
    <rPh sb="140" eb="142">
      <t>ダンメ</t>
    </rPh>
    <rPh sb="146" eb="148">
      <t>ジドウ</t>
    </rPh>
    <rPh sb="148" eb="149">
      <t>スウ</t>
    </rPh>
    <rPh sb="150" eb="152">
      <t>ワリアイ</t>
    </rPh>
    <rPh sb="170" eb="172">
      <t>ジドウ</t>
    </rPh>
    <rPh sb="179" eb="181">
      <t>カズ</t>
    </rPh>
    <rPh sb="182" eb="184">
      <t>キイロ</t>
    </rPh>
    <rPh sb="184" eb="186">
      <t>ブブン</t>
    </rPh>
    <rPh sb="188" eb="189">
      <t>ハ</t>
    </rPh>
    <rPh sb="190" eb="191">
      <t>ツ</t>
    </rPh>
    <phoneticPr fontId="4"/>
  </si>
  <si>
    <r>
      <t>(3) 平成28年度全国学力・学習状況調査　調査
　　結果(CD-ROM)より「227</t>
    </r>
    <r>
      <rPr>
        <sz val="10"/>
        <rFont val="Century Gothic"/>
        <family val="2"/>
      </rPr>
      <t>XXXX</t>
    </r>
    <r>
      <rPr>
        <sz val="10"/>
        <rFont val="ＭＳ Ｐ明朝"/>
        <family val="1"/>
        <charset val="128"/>
      </rPr>
      <t>_⑦回答状況
　　(学校質問紙)から」公表する質問項目
　　(14～116)を入力する。
(4) 学校質問紙については学校が選択した回
　  答の番号にプルダウンから○を選択する。
　  → 「(6)学校質問紙より(1)」のグラフ
　　　　に反映される。</t>
    </r>
    <rPh sb="4" eb="6">
      <t>ヘイセイ</t>
    </rPh>
    <rPh sb="8" eb="10">
      <t>ネンド</t>
    </rPh>
    <rPh sb="10" eb="14">
      <t>ゼンコクガクリョク</t>
    </rPh>
    <rPh sb="15" eb="21">
      <t>ガクシュウジョウキョウチョウサ</t>
    </rPh>
    <rPh sb="22" eb="24">
      <t>チョウサ</t>
    </rPh>
    <rPh sb="27" eb="29">
      <t>ケッカ</t>
    </rPh>
    <rPh sb="51" eb="53">
      <t>ジョウキョウ</t>
    </rPh>
    <rPh sb="57" eb="59">
      <t>ガッコウ</t>
    </rPh>
    <rPh sb="59" eb="62">
      <t>シツモンシ</t>
    </rPh>
    <rPh sb="66" eb="68">
      <t>コウヒョウ</t>
    </rPh>
    <rPh sb="70" eb="72">
      <t>シツモン</t>
    </rPh>
    <rPh sb="72" eb="74">
      <t>コウモク</t>
    </rPh>
    <rPh sb="86" eb="88">
      <t>ニュウリョク</t>
    </rPh>
    <rPh sb="97" eb="99">
      <t>ガッコウ</t>
    </rPh>
    <rPh sb="99" eb="101">
      <t>シツモン</t>
    </rPh>
    <rPh sb="101" eb="102">
      <t>カミ</t>
    </rPh>
    <rPh sb="107" eb="109">
      <t>ガッコウ</t>
    </rPh>
    <rPh sb="110" eb="112">
      <t>センタク</t>
    </rPh>
    <rPh sb="114" eb="115">
      <t>カイ</t>
    </rPh>
    <rPh sb="121" eb="123">
      <t>バンゴウ</t>
    </rPh>
    <rPh sb="133" eb="135">
      <t>センタク</t>
    </rPh>
    <rPh sb="148" eb="150">
      <t>ガッコウ</t>
    </rPh>
    <rPh sb="150" eb="152">
      <t>シツモン</t>
    </rPh>
    <rPh sb="152" eb="153">
      <t>カミ</t>
    </rPh>
    <phoneticPr fontId="4"/>
  </si>
  <si>
    <t xml:space="preserve">(5) 児童質問紙や学校質問紙について公表する
　　項目が５項目以上ある場合、児童質問紙に
　　ついては、シート「(5)児童質問紙より(1)」を
　　コピーしてください。
　　また、学校質問紙については、シート「(6)学校
　　質問紙より(1)」をコピーしてください。それ以外
　　の操作は特に必要はありませんが、不必要な
　　枠やグラフの枠は削除することはできます。
　 </t>
    <rPh sb="4" eb="6">
      <t>ジドウ</t>
    </rPh>
    <rPh sb="6" eb="9">
      <t>シツモンシ</t>
    </rPh>
    <rPh sb="10" eb="12">
      <t>ガッコウ</t>
    </rPh>
    <rPh sb="12" eb="15">
      <t>シツモンシ</t>
    </rPh>
    <rPh sb="19" eb="21">
      <t>コウヒョウ</t>
    </rPh>
    <rPh sb="30" eb="34">
      <t>コウモクイジョウ</t>
    </rPh>
    <rPh sb="36" eb="38">
      <t>バアイ</t>
    </rPh>
    <rPh sb="39" eb="41">
      <t>ジドウ</t>
    </rPh>
    <rPh sb="60" eb="62">
      <t>ジドウ</t>
    </rPh>
    <rPh sb="62" eb="64">
      <t>シツモン</t>
    </rPh>
    <rPh sb="64" eb="65">
      <t>カミ</t>
    </rPh>
    <rPh sb="91" eb="93">
      <t>ガッコウ</t>
    </rPh>
    <rPh sb="93" eb="96">
      <t>シツモンシ</t>
    </rPh>
    <rPh sb="114" eb="117">
      <t>シツモンシ</t>
    </rPh>
    <rPh sb="136" eb="138">
      <t>イガイ</t>
    </rPh>
    <phoneticPr fontId="4"/>
  </si>
  <si>
    <t>取組内容</t>
    <rPh sb="0" eb="2">
      <t>トリクミ</t>
    </rPh>
    <rPh sb="2" eb="4">
      <t>ナイヨウ</t>
    </rPh>
    <phoneticPr fontId="4"/>
  </si>
  <si>
    <t>（</t>
    <phoneticPr fontId="4"/>
  </si>
  <si>
    <t>）</t>
    <phoneticPr fontId="4"/>
  </si>
  <si>
    <t xml:space="preserve">
</t>
    <phoneticPr fontId="4"/>
  </si>
  <si>
    <t xml:space="preserve">
</t>
    <phoneticPr fontId="4"/>
  </si>
  <si>
    <t>(2-2)</t>
    <phoneticPr fontId="4"/>
  </si>
  <si>
    <t>【具体的な取組内容】</t>
    <rPh sb="1" eb="3">
      <t>グタイテ</t>
    </rPh>
    <rPh sb="3" eb="9">
      <t>キナトリクミナイヨウ</t>
    </rPh>
    <phoneticPr fontId="4"/>
  </si>
  <si>
    <r>
      <rPr>
        <sz val="11"/>
        <rFont val="HGS創英ﾌﾟﾚｾﾞﾝｽEB"/>
        <family val="1"/>
        <charset val="128"/>
      </rPr>
      <t xml:space="preserve">
３　３ページ目【提出資料（学力向上アクションプラン）のみ】</t>
    </r>
    <r>
      <rPr>
        <sz val="11"/>
        <rFont val="ＭＳ Ｐゴシック"/>
        <family val="3"/>
        <charset val="128"/>
      </rPr>
      <t xml:space="preserve">
</t>
    </r>
    <r>
      <rPr>
        <sz val="11"/>
        <rFont val="ＭＳ 明朝"/>
        <family val="1"/>
        <charset val="128"/>
      </rPr>
      <t xml:space="preserve">
</t>
    </r>
    <r>
      <rPr>
        <sz val="10"/>
        <rFont val="ＭＳ Ｐ明朝"/>
        <family val="1"/>
        <charset val="128"/>
      </rPr>
      <t>・学力向上推進委員会のメンバーに該当する役職の□にチェックを入れてください。該当がない場合には、「その他」の
　（　）内に役職・担当名等をご記入ください。
・開催月（予定含む）を□にチェックを入れてください。
・</t>
    </r>
    <r>
      <rPr>
        <u/>
        <sz val="10"/>
        <rFont val="ＭＳ Ｐ明朝"/>
        <family val="1"/>
        <charset val="128"/>
      </rPr>
      <t xml:space="preserve">取組内容で、特に効果のあった項目は、左側の□
</t>
    </r>
    <r>
      <rPr>
        <sz val="10"/>
        <rFont val="ＭＳ Ｐ明朝"/>
        <family val="1"/>
        <charset val="128"/>
      </rPr>
      <t xml:space="preserve">  にチェックを入れてください。（複数回答可）</t>
    </r>
    <r>
      <rPr>
        <sz val="11"/>
        <rFont val="ＭＳ Ｐ明朝"/>
        <family val="1"/>
        <charset val="128"/>
      </rPr>
      <t xml:space="preserve">
</t>
    </r>
    <r>
      <rPr>
        <sz val="10"/>
        <rFont val="ＭＳ Ｐ明朝"/>
        <family val="1"/>
        <charset val="128"/>
      </rPr>
      <t>・選んだ取組について具体的にご記入ください。
・</t>
    </r>
    <r>
      <rPr>
        <u/>
        <sz val="10"/>
        <rFont val="ＭＳ Ｐ明朝"/>
        <family val="1"/>
        <charset val="128"/>
      </rPr>
      <t>今後特に取り組んでみたい項目は、右側の□</t>
    </r>
    <r>
      <rPr>
        <sz val="10"/>
        <rFont val="ＭＳ Ｐ明朝"/>
        <family val="1"/>
        <charset val="128"/>
      </rPr>
      <t>に
  チェックを入れてください。（複数回答可）</t>
    </r>
    <rPh sb="9" eb="11">
      <t>テイシュツ</t>
    </rPh>
    <rPh sb="11" eb="13">
      <t>シリョウ</t>
    </rPh>
    <rPh sb="14" eb="18">
      <t>ガクリョクコウジョウ</t>
    </rPh>
    <rPh sb="48" eb="50">
      <t>ガイトウ</t>
    </rPh>
    <rPh sb="52" eb="54">
      <t>ヤクショク</t>
    </rPh>
    <rPh sb="70" eb="72">
      <t>ガイトウ</t>
    </rPh>
    <rPh sb="75" eb="77">
      <t>バアイ</t>
    </rPh>
    <rPh sb="83" eb="84">
      <t>ホカ</t>
    </rPh>
    <rPh sb="91" eb="92">
      <t>ナイ</t>
    </rPh>
    <rPh sb="93" eb="95">
      <t>ヤクショク</t>
    </rPh>
    <rPh sb="96" eb="98">
      <t>タントウ</t>
    </rPh>
    <rPh sb="98" eb="99">
      <t>メイ</t>
    </rPh>
    <rPh sb="99" eb="100">
      <t>トウ</t>
    </rPh>
    <rPh sb="114" eb="115">
      <t>ツキ</t>
    </rPh>
    <rPh sb="141" eb="143">
      <t>トリクミ</t>
    </rPh>
    <rPh sb="143" eb="145">
      <t>ナイヨウ</t>
    </rPh>
    <rPh sb="147" eb="148">
      <t>トク</t>
    </rPh>
    <rPh sb="149" eb="151">
      <t>コウカ</t>
    </rPh>
    <rPh sb="155" eb="157">
      <t>コウモク</t>
    </rPh>
    <rPh sb="159" eb="161">
      <t>ヒダリガワ</t>
    </rPh>
    <rPh sb="181" eb="183">
      <t>フクスウ</t>
    </rPh>
    <rPh sb="183" eb="185">
      <t>カイトウ</t>
    </rPh>
    <rPh sb="185" eb="186">
      <t>カ</t>
    </rPh>
    <rPh sb="190" eb="191">
      <t>エラ</t>
    </rPh>
    <rPh sb="193" eb="195">
      <t>トリクミ</t>
    </rPh>
    <rPh sb="199" eb="202">
      <t>グタイテキ</t>
    </rPh>
    <rPh sb="204" eb="206">
      <t>キニュウ</t>
    </rPh>
    <rPh sb="215" eb="217">
      <t>コンゴ</t>
    </rPh>
    <rPh sb="217" eb="218">
      <t>トク</t>
    </rPh>
    <rPh sb="219" eb="220">
      <t>ト</t>
    </rPh>
    <rPh sb="221" eb="222">
      <t>ク</t>
    </rPh>
    <rPh sb="227" eb="229">
      <t>コウモク</t>
    </rPh>
    <rPh sb="231" eb="233">
      <t>ミギガワ</t>
    </rPh>
    <rPh sb="253" eb="255">
      <t>フクスウ</t>
    </rPh>
    <rPh sb="255" eb="257">
      <t>カイトウ</t>
    </rPh>
    <rPh sb="257" eb="258">
      <t>カ</t>
    </rPh>
    <phoneticPr fontId="4"/>
  </si>
  <si>
    <r>
      <t xml:space="preserve">・ </t>
    </r>
    <r>
      <rPr>
        <b/>
        <sz val="11"/>
        <rFont val="ＭＳ Ｐゴシック"/>
        <family val="3"/>
        <charset val="128"/>
        <scheme val="minor"/>
      </rPr>
      <t>左の□</t>
    </r>
    <r>
      <rPr>
        <sz val="11"/>
        <rFont val="ＭＳ 明朝"/>
        <family val="1"/>
        <charset val="128"/>
      </rPr>
      <t xml:space="preserve">には、これまでの学力向上に向けての取組等の中で、特に効果があったと思われるものを選
　 び、その取組等の具体的な内容を下の記述欄に記述してください。
・ </t>
    </r>
    <r>
      <rPr>
        <b/>
        <sz val="11"/>
        <rFont val="ＭＳ Ｐゴシック"/>
        <family val="3"/>
        <charset val="128"/>
        <scheme val="minor"/>
      </rPr>
      <t>右の□</t>
    </r>
    <r>
      <rPr>
        <sz val="11"/>
        <rFont val="ＭＳ 明朝"/>
        <family val="1"/>
        <charset val="128"/>
      </rPr>
      <t>には今後、学力向上に向けて、特に取り組みたいものを選んでください。</t>
    </r>
    <phoneticPr fontId="4"/>
  </si>
  <si>
    <t>西成区</t>
    <rPh sb="0" eb="3">
      <t>ニシナリク</t>
    </rPh>
    <phoneticPr fontId="4"/>
  </si>
  <si>
    <t>北津守小学校</t>
    <rPh sb="0" eb="3">
      <t>キタツモリ</t>
    </rPh>
    <rPh sb="3" eb="6">
      <t>ショウガッコウ</t>
    </rPh>
    <phoneticPr fontId="4"/>
  </si>
  <si>
    <t>中谷　和博</t>
    <rPh sb="0" eb="2">
      <t>ナカタニ</t>
    </rPh>
    <rPh sb="3" eb="5">
      <t>カズヒロ</t>
    </rPh>
    <phoneticPr fontId="4"/>
  </si>
  <si>
    <t>・北津守小学校では、第６学年　２０名</t>
    <rPh sb="1" eb="4">
      <t>キタツモリ</t>
    </rPh>
    <rPh sb="4" eb="7">
      <t>ショウガッコウ</t>
    </rPh>
    <phoneticPr fontId="4"/>
  </si>
  <si>
    <t xml:space="preserve">[国語]
・知識理解、活用共に課題が見られた。
・設問別集計結果から、漢字やローマ字の理解に課題があるために、文章を正しく読み取ることが難しい児童がいることがうかがわれる。
・問題の解決に向けて、自分の考えを書くことが苦手な児童がいることがうかがわれる。
[算数]
・計算問題、不等号の理解などは正答率が高く、「数と計算」領域の理解は十分である。
・「数量関係」に関して、割合を百分率で表すことや、場面を適切に読み取って数を求めることなどに課題が見られ、問題解決のために順序立てて考える活動をさらに推し進めていく必要が感じられた。
・理解を深め、知識の活用を図るために、習熟度別指導をさらに継続させるとともに、アクティブ・ラーニングを進めていく必要がある。
</t>
    <phoneticPr fontId="4"/>
  </si>
  <si>
    <t>○</t>
  </si>
  <si>
    <t xml:space="preserve">・　本校では、数年前より健康な生活習慣の育成として、「早寝・早起き・朝ごはん」の習慣化をめざし、保健指導・栄養指導を行ったり、保護者への啓発を行ったりしている。徐々にその成果は表れてきて、遅刻する児童が減少してきている。また、朝食の摂取率も向上してきている。ただし、学年によっても違いが見られるが、学年が上がると夜更かしする児童が多くなり、調査結果に表れるような傾向が見られる。
・　家庭での学習時間が短く、１週間を通算しても３０分に満たない児童がいると思われる。放課後学習の充実を図るとともに、家庭にも粘り強く啓発していく必要がある。
・　学校図書館の整備をさらに進めるとともに、読書回数を多くして、家庭での読書時間が増加するようにする必要がある。
</t>
    <rPh sb="263" eb="265">
      <t>ヒツヨウ</t>
    </rPh>
    <rPh sb="321" eb="323">
      <t>ヒツヨウ</t>
    </rPh>
    <phoneticPr fontId="4"/>
  </si>
  <si>
    <t xml:space="preserve">・本校における教育内容と見直しと行事・取組みの焦点化を図り、より「効果のある学校」づくりをめざしていく。
・各教科の学習指導過程の中で基礎的・基本的な事項を「教える」場面と、「調べる」「話合う」ことを通して理解を「深める」場面を設定し、アクティブラーニングによる主体的・協働的な学びをより重視していく。
・体験活動を重視するとともに、発展的な調べ学習を展開し、児童の社会的な事象や科学的事象に対する興味・関心の幅を広げていく。
・ＩＣＴを活用した教育の中身の充実を図っていく。
・基本的生活習慣の育成のため、家庭・地域との連携をさらに進めていく。
・学校図書館の整備をさらに進め、読書活動の推進に努める。
・課題のある児童の学習活動を進めていくために、サポーターの活用をさらに進めていく。
・民間企業・団体等を活用して、放課後学習を充実させる。
</t>
    <rPh sb="16" eb="18">
      <t>ギョウジ</t>
    </rPh>
    <rPh sb="19" eb="21">
      <t>トリク</t>
    </rPh>
    <rPh sb="88" eb="89">
      <t>シラ</t>
    </rPh>
    <rPh sb="103" eb="105">
      <t>リカイ</t>
    </rPh>
    <rPh sb="353" eb="354">
      <t>トウ</t>
    </rPh>
    <rPh sb="360" eb="363">
      <t>ホウカゴ</t>
    </rPh>
    <rPh sb="366" eb="368">
      <t>ジュウジツ</t>
    </rPh>
    <phoneticPr fontId="4"/>
  </si>
  <si>
    <t xml:space="preserve">国語について
・国語Ａ・Ｂとも、全国平均を下回っている。
・「話すこと・聞くこと」「書くこと」「読むこと」「伝統的な言語文化と国語の特質に関する事項」のそれぞれにおいて、課題がある。
・「読むこと」「伝統的な言語文化と国語の特質に関する事項」に関しては、無解答率が高い。
・国語Ｂにおいて、「記述式」の解答が求められる設問に対しての無解答率が高い。
算数について
・算数Ａ・Ｂとも、全国平均を下回っている。
・「数と計算」「量と測定」「図形」「数量関係」のそれぞれにおいて課題が見られるが、とりわけ「数量関係」の領域の課題が大きく、無解答率も高い。
・算数Ａ・Ｂとも「記述式」の解答が求められる設問に対しての無解答率が高い。
・算数Ａ・Ｂとも、解答類型には入らない誤答が多くある。
児童質問紙から
・「毎日朝食を食べていますか」、「毎日、同じくらいの時刻に寝ていますか」という「早寝」「朝ごはん」に関する質問に対して、全国平均と比べて肯定的回答の割合がやや低い。
・「友達の前で自分の考えや意見を発表することは得意ですか」に対しては、肯定的な回答の割合が全国平均と比較して低い。しかし、一方で「学校の授業などで，自分の考えを他の人に説明したり，文章に書いたりすることは難しいと思いますか」という質問や「学級の友達との間で話し合う活動を通じて、自分の考えを深めたり、広げたりすることができていると思いますか」という質問に対しては、全国平均と比較して肯定的回答の割合が高い。
・「学校の授業時間以外に，普段（月～金曜日），１日当たりどれくらいの時間，勉強をしますか（学習塾で勉強している時間や家庭教師に教わっている時間も含む）」という質問に対しては、「３０分より少ない」または「全くしない」という回答が半数を占めている。
・「土曜日や日曜日など学校が休みの日に、１日当たりどれくらいの時間、勉強をしますか（学習塾で勉強している時間や家庭教師に教わっている時間も含む）」という質問に対しては、「全くしないという」回答が半数を占めている。
・読書に関する頻度に関する質問に対しては、1日の読書時間は「１０分未満」もしくは「全くしない」という回答が半数以上を占めている。さらに、愛好度に関する質問に関しては、肯定的な回答の割合が全国平均と比較して低い。
</t>
    <phoneticPr fontId="4"/>
  </si>
  <si>
    <t>○本校における教育内容の見直しと行事・取組みの焦点化を図り、より「効果のある学校」づくりをめざしていく。
○各教科の学習指導過程の中で基礎的・基本的な事項を「教える」場面と、「調べる」「話合う」ことを通して理解を「深める」場面を設定し、アクティブラーニングによる主体的・協働的な学びをより重視していく。
　・「話す」・「聞く」意欲づくり…一人一人が、「話したい」、「聞きたい」と思えるような、学級集団や異年齢集団を作る。（Q－Uの効果的活用）
　・「話す」「聞く」機会づくり…児童の発表の場を多く設定するとともに、事前の指導を充実させる。
　・「話す」「聞く」活動を通して、その内容理解が深まるような授業づくりをさらに行っていく。
○体験活動を重視するとともに、発展的な調べ学習を展開し、児童の社会的な事象や科学的事象に対する興味・関心の幅を広げていく。
○ＩＣＴを活用した教育の中身の充実を図っていく。
○基本的生活習慣の育成のため、家庭・地域との連携をさらに進めていく。
　・学校だより・ほけんだより・給食だより等で家庭学習の重要性、健康な生活のために大切なことの啓発に努める。
　・ＨＰの更新を積極的に行い、まず、学校教育への関心を高める。
○学校図書館の整備をさらに進め、読書活動の推進に努める。
○課題のある児童の学習活動を進めていくために、サポーターの活用をさらに進めていく。
○民間企業・団体等を活用して、放課後学習を充実させる。
○ぐんぐんタイムの取組を充実させ、基礎・基本の学力の育成と英語教育を行っていく。</t>
    <rPh sb="453" eb="455">
      <t>キュウショク</t>
    </rPh>
    <rPh sb="458" eb="459">
      <t>トウ</t>
    </rPh>
    <rPh sb="469" eb="471">
      <t>ケンコウ</t>
    </rPh>
    <rPh sb="472" eb="474">
      <t>セイカツ</t>
    </rPh>
    <rPh sb="478" eb="480">
      <t>タイセツ</t>
    </rPh>
    <rPh sb="497" eb="499">
      <t>コウシン</t>
    </rPh>
    <rPh sb="500" eb="503">
      <t>セッキョクテキ</t>
    </rPh>
    <rPh sb="504" eb="505">
      <t>オコナ</t>
    </rPh>
    <rPh sb="510" eb="512">
      <t>ガッコウ</t>
    </rPh>
    <rPh sb="512" eb="514">
      <t>キョウイク</t>
    </rPh>
    <rPh sb="516" eb="518">
      <t>カンシン</t>
    </rPh>
    <rPh sb="519" eb="520">
      <t>タカ</t>
    </rPh>
    <rPh sb="652" eb="654">
      <t>エイゴ</t>
    </rPh>
    <rPh sb="654" eb="656">
      <t>キョウイク</t>
    </rPh>
    <rPh sb="657" eb="65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</si>
</sst>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_ "/>
    <numFmt numFmtId="177" formatCode="0_ "/>
    <numFmt numFmtId="178" formatCode="0.0_ ;[Red]\-0.0\ "/>
    <numFmt numFmtId="179" formatCode="0.0_);[Red]\(0.0\)"/>
    <numFmt numFmtId="180" formatCode="0_);[Red]\(0\)"/>
    <numFmt numFmtId="181" formatCode="#,##0.0_);[Red]\(#,##0.0\)"/>
    <numFmt numFmtId="182" formatCode="#,##0.000_);[Red]\(#,##0.00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2"/>
      <name val="HGｺﾞｼｯｸE"/>
      <family val="3"/>
      <charset val="128"/>
    </font>
    <font>
      <b/>
      <sz val="14"/>
      <name val="ＭＳ Ｐゴシック"/>
      <family val="3"/>
      <charset val="128"/>
    </font>
    <font>
      <b/>
      <sz val="12"/>
      <name val="ＭＳ Ｐゴシック"/>
      <family val="3"/>
      <charset val="128"/>
    </font>
    <font>
      <sz val="11"/>
      <name val="ＭＳ 明朝"/>
      <family val="1"/>
      <charset val="128"/>
    </font>
    <font>
      <sz val="10.5"/>
      <name val="ＭＳ Ｐゴシック"/>
      <family val="3"/>
      <charset val="128"/>
    </font>
    <font>
      <u/>
      <sz val="8.25"/>
      <color indexed="36"/>
      <name val="明朝"/>
      <family val="1"/>
      <charset val="128"/>
    </font>
    <font>
      <sz val="11"/>
      <color indexed="8"/>
      <name val="ＭＳ Ｐゴシック"/>
      <family val="3"/>
      <charset val="128"/>
    </font>
    <font>
      <sz val="9"/>
      <name val="HGPｺﾞｼｯｸM"/>
      <family val="3"/>
      <charset val="128"/>
    </font>
    <font>
      <b/>
      <sz val="10.5"/>
      <name val="ＭＳ Ｐゴシック"/>
      <family val="3"/>
      <charset val="128"/>
    </font>
    <font>
      <sz val="10"/>
      <name val="ＭＳ 明朝"/>
      <family val="1"/>
      <charset val="128"/>
    </font>
    <font>
      <sz val="9"/>
      <name val="ＭＳ 明朝"/>
      <family val="1"/>
      <charset val="128"/>
    </font>
    <font>
      <sz val="11"/>
      <color indexed="8"/>
      <name val="HG丸ｺﾞｼｯｸM-PRO"/>
      <family val="3"/>
      <charset val="128"/>
    </font>
    <font>
      <sz val="11"/>
      <name val="HG丸ｺﾞｼｯｸM-PRO"/>
      <family val="3"/>
      <charset val="128"/>
    </font>
    <font>
      <sz val="14"/>
      <color indexed="8"/>
      <name val="HG丸ｺﾞｼｯｸM-PRO"/>
      <family val="3"/>
      <charset val="128"/>
    </font>
    <font>
      <sz val="12"/>
      <color indexed="8"/>
      <name val="HG丸ｺﾞｼｯｸM-PRO"/>
      <family val="3"/>
      <charset val="128"/>
    </font>
    <font>
      <sz val="8"/>
      <color indexed="9"/>
      <name val="HG丸ｺﾞｼｯｸM-PRO"/>
      <family val="3"/>
      <charset val="128"/>
    </font>
    <font>
      <sz val="11"/>
      <color indexed="9"/>
      <name val="HG丸ｺﾞｼｯｸM-PRO"/>
      <family val="3"/>
      <charset val="128"/>
    </font>
    <font>
      <b/>
      <sz val="11"/>
      <name val="ＭＳ Ｐゴシック"/>
      <family val="3"/>
      <charset val="128"/>
    </font>
    <font>
      <b/>
      <sz val="16"/>
      <name val="ＭＳ Ｐゴシック"/>
      <family val="3"/>
      <charset val="128"/>
    </font>
    <font>
      <b/>
      <sz val="10.5"/>
      <color indexed="9"/>
      <name val="ＭＳ Ｐゴシック"/>
      <family val="3"/>
      <charset val="128"/>
    </font>
    <font>
      <sz val="12"/>
      <color indexed="43"/>
      <name val="ＭＳ Ｐゴシック"/>
      <family val="3"/>
      <charset val="128"/>
    </font>
    <font>
      <sz val="10"/>
      <name val="ＭＳ Ｐ明朝"/>
      <family val="1"/>
      <charset val="128"/>
    </font>
    <font>
      <b/>
      <sz val="10"/>
      <color indexed="9"/>
      <name val="ＭＳ Ｐゴシック"/>
      <family val="3"/>
      <charset val="128"/>
    </font>
    <font>
      <sz val="11"/>
      <name val="ＭＳ ゴシック"/>
      <family val="3"/>
      <charset val="128"/>
    </font>
    <font>
      <sz val="4"/>
      <name val="ＭＳ ゴシック"/>
      <family val="3"/>
      <charset val="128"/>
    </font>
    <font>
      <b/>
      <sz val="10"/>
      <name val="ＭＳ Ｐゴシック"/>
      <family val="3"/>
      <charset val="128"/>
    </font>
    <font>
      <sz val="9"/>
      <name val="ＭＳ Ｐ明朝"/>
      <family val="1"/>
      <charset val="128"/>
    </font>
    <font>
      <b/>
      <sz val="9"/>
      <color indexed="9"/>
      <name val="ＭＳ Ｐゴシック"/>
      <family val="3"/>
      <charset val="128"/>
    </font>
    <font>
      <sz val="11"/>
      <color rgb="FF000000"/>
      <name val="ＭＳ Ｐゴシック"/>
      <family val="3"/>
      <charset val="128"/>
    </font>
    <font>
      <sz val="11"/>
      <color rgb="FF000000"/>
      <name val="Calibri"/>
      <family val="2"/>
    </font>
    <font>
      <sz val="11"/>
      <color theme="1"/>
      <name val="ＭＳ Ｐゴシック"/>
      <family val="3"/>
      <charset val="128"/>
    </font>
    <font>
      <sz val="10.5"/>
      <color theme="1"/>
      <name val="ＭＳ Ｐゴシック"/>
      <family val="3"/>
      <charset val="128"/>
    </font>
    <font>
      <sz val="11"/>
      <color theme="1"/>
      <name val="ＭＳ 明朝"/>
      <family val="1"/>
      <charset val="128"/>
    </font>
    <font>
      <sz val="10"/>
      <color theme="1"/>
      <name val="ＭＳ Ｐゴシック"/>
      <family val="3"/>
      <charset val="128"/>
    </font>
    <font>
      <sz val="10"/>
      <color theme="1"/>
      <name val="ＭＳ 明朝"/>
      <family val="1"/>
      <charset val="128"/>
    </font>
    <font>
      <sz val="12"/>
      <name val="ＭＳ 明朝"/>
      <family val="1"/>
      <charset val="128"/>
    </font>
    <font>
      <sz val="12"/>
      <color theme="1"/>
      <name val="ＭＳ 明朝"/>
      <family val="1"/>
      <charset val="128"/>
    </font>
    <font>
      <sz val="14"/>
      <name val="ＭＳ Ｐゴシック"/>
      <family val="3"/>
      <charset val="128"/>
    </font>
    <font>
      <b/>
      <sz val="11"/>
      <color rgb="FFFF0000"/>
      <name val="ＭＳ Ｐゴシック"/>
      <family val="3"/>
      <charset val="128"/>
    </font>
    <font>
      <sz val="7"/>
      <name val="ＭＳ ゴシック"/>
      <family val="3"/>
      <charset val="128"/>
    </font>
    <font>
      <sz val="11"/>
      <color theme="0"/>
      <name val="ＭＳ Ｐゴシック"/>
      <family val="3"/>
      <charset val="128"/>
    </font>
    <font>
      <sz val="14"/>
      <name val="ＭＳ 明朝"/>
      <family val="1"/>
      <charset val="128"/>
    </font>
    <font>
      <sz val="12"/>
      <color theme="1"/>
      <name val="HGｺﾞｼｯｸE"/>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HGS創英ﾌﾟﾚｾﾞﾝｽEB"/>
      <family val="1"/>
      <charset val="128"/>
    </font>
    <font>
      <sz val="16"/>
      <name val="ＭＳ Ｐゴシック"/>
      <family val="3"/>
      <charset val="128"/>
    </font>
    <font>
      <sz val="7"/>
      <name val="ＭＳ Ｐゴシック"/>
      <family val="3"/>
      <charset val="128"/>
    </font>
    <font>
      <sz val="10"/>
      <name val="Century Gothic"/>
      <family val="2"/>
    </font>
    <font>
      <sz val="11"/>
      <name val="HGS創英角ｺﾞｼｯｸUB"/>
      <family val="3"/>
      <charset val="128"/>
    </font>
    <font>
      <sz val="11"/>
      <name val="ＭＳ Ｐ明朝"/>
      <family val="1"/>
      <charset val="128"/>
    </font>
    <font>
      <sz val="20"/>
      <name val="HGｺﾞｼｯｸE"/>
      <family val="3"/>
      <charset val="128"/>
    </font>
    <font>
      <sz val="11"/>
      <color theme="0" tint="-0.499984740745262"/>
      <name val="ＭＳ Ｐゴシック"/>
      <family val="3"/>
      <charset val="128"/>
    </font>
    <font>
      <b/>
      <sz val="14"/>
      <color indexed="81"/>
      <name val="ＭＳ Ｐゴシック"/>
      <family val="3"/>
      <charset val="128"/>
    </font>
    <font>
      <sz val="10"/>
      <name val="ＭＳ Ｐゴシック"/>
      <family val="3"/>
      <charset val="128"/>
      <scheme val="minor"/>
    </font>
    <font>
      <sz val="14"/>
      <name val="HGｺﾞｼｯｸE"/>
      <family val="3"/>
      <charset val="128"/>
    </font>
    <font>
      <sz val="9"/>
      <color rgb="FF000000"/>
      <name val="MS UI Gothic"/>
      <family val="3"/>
      <charset val="128"/>
    </font>
    <font>
      <sz val="6"/>
      <name val="ＭＳ Ｐゴシック"/>
      <family val="2"/>
      <charset val="128"/>
      <scheme val="minor"/>
    </font>
    <font>
      <sz val="5"/>
      <name val="ＭＳ Ｐゴシック"/>
      <family val="3"/>
      <charset val="128"/>
    </font>
    <font>
      <u/>
      <sz val="10"/>
      <name val="ＭＳ Ｐ明朝"/>
      <family val="1"/>
      <charset val="128"/>
    </font>
    <font>
      <b/>
      <sz val="11"/>
      <name val="ＭＳ Ｐゴシック"/>
      <family val="3"/>
      <charset val="128"/>
      <scheme val="minor"/>
    </font>
    <font>
      <sz val="12"/>
      <name val="HG丸ｺﾞｼｯｸM-PRO"/>
      <family val="3"/>
      <charset val="128"/>
    </font>
  </fonts>
  <fills count="4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3"/>
        <bgColor indexed="64"/>
      </patternFill>
    </fill>
    <fill>
      <patternFill patternType="solid">
        <fgColor indexed="30"/>
        <bgColor indexed="64"/>
      </patternFill>
    </fill>
    <fill>
      <patternFill patternType="solid">
        <fgColor indexed="55"/>
        <bgColor indexed="64"/>
      </patternFill>
    </fill>
    <fill>
      <patternFill patternType="solid">
        <fgColor indexed="60"/>
        <bgColor indexed="64"/>
      </patternFill>
    </fill>
    <fill>
      <patternFill patternType="solid">
        <fgColor indexed="42"/>
        <bgColor indexed="64"/>
      </patternFill>
    </fill>
    <fill>
      <patternFill patternType="solid">
        <fgColor indexed="44"/>
        <bgColor indexed="64"/>
      </patternFill>
    </fill>
    <fill>
      <patternFill patternType="solid">
        <fgColor indexed="41"/>
        <bgColor indexed="64"/>
      </patternFill>
    </fill>
    <fill>
      <patternFill patternType="solid">
        <fgColor theme="6"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theme="8" tint="0.79998168889431442"/>
        <bgColor indexed="64"/>
      </patternFill>
    </fill>
    <fill>
      <gradientFill degree="90">
        <stop position="0">
          <color theme="0"/>
        </stop>
        <stop position="1">
          <color theme="0"/>
        </stop>
      </gradientFill>
    </fill>
    <fill>
      <patternFill patternType="solid">
        <fgColor rgb="FF00B050"/>
        <bgColor indexed="64"/>
      </patternFill>
    </fill>
    <fill>
      <patternFill patternType="solid">
        <fgColor theme="1" tint="0.499984740745262"/>
        <bgColor indexed="64"/>
      </patternFill>
    </fill>
    <fill>
      <patternFill patternType="solid">
        <fgColor rgb="FFFFFF00"/>
        <bgColor indexed="64"/>
      </patternFill>
    </fill>
    <fill>
      <patternFill patternType="solid">
        <fgColor theme="6" tint="-0.49998474074526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99"/>
        <bgColor indexed="64"/>
      </patternFill>
    </fill>
    <fill>
      <patternFill patternType="solid">
        <fgColor theme="0"/>
        <bgColor auto="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93">
    <border>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left/>
      <right style="medium">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style="hair">
        <color indexed="64"/>
      </bottom>
      <diagonal/>
    </border>
  </borders>
  <cellStyleXfs count="47">
    <xf numFmtId="0" fontId="0" fillId="0" borderId="0">
      <alignment vertical="center"/>
    </xf>
    <xf numFmtId="0" fontId="15" fillId="0" borderId="0">
      <alignment vertical="center"/>
    </xf>
    <xf numFmtId="0" fontId="15" fillId="0" borderId="0">
      <alignment vertical="center"/>
    </xf>
    <xf numFmtId="0" fontId="3" fillId="0" borderId="0"/>
    <xf numFmtId="0" fontId="3" fillId="0" borderId="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5" fillId="27" borderId="0" applyNumberFormat="0" applyBorder="0" applyAlignment="0" applyProtection="0">
      <alignment vertical="center"/>
    </xf>
    <xf numFmtId="0" fontId="15" fillId="30" borderId="0" applyNumberFormat="0" applyBorder="0" applyAlignment="0" applyProtection="0">
      <alignment vertical="center"/>
    </xf>
    <xf numFmtId="0" fontId="15" fillId="33" borderId="0" applyNumberFormat="0" applyBorder="0" applyAlignment="0" applyProtection="0">
      <alignment vertical="center"/>
    </xf>
    <xf numFmtId="0" fontId="52" fillId="34"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2" fillId="35" borderId="0" applyNumberFormat="0" applyBorder="0" applyAlignment="0" applyProtection="0">
      <alignment vertical="center"/>
    </xf>
    <xf numFmtId="0" fontId="52" fillId="36" borderId="0" applyNumberFormat="0" applyBorder="0" applyAlignment="0" applyProtection="0">
      <alignment vertical="center"/>
    </xf>
    <xf numFmtId="0" fontId="52" fillId="37" borderId="0" applyNumberFormat="0" applyBorder="0" applyAlignment="0" applyProtection="0">
      <alignment vertical="center"/>
    </xf>
    <xf numFmtId="0" fontId="52" fillId="38" borderId="0" applyNumberFormat="0" applyBorder="0" applyAlignment="0" applyProtection="0">
      <alignment vertical="center"/>
    </xf>
    <xf numFmtId="0" fontId="52" fillId="39" borderId="0" applyNumberFormat="0" applyBorder="0" applyAlignment="0" applyProtection="0">
      <alignment vertical="center"/>
    </xf>
    <xf numFmtId="0" fontId="52" fillId="40" borderId="0" applyNumberFormat="0" applyBorder="0" applyAlignment="0" applyProtection="0">
      <alignment vertical="center"/>
    </xf>
    <xf numFmtId="0" fontId="52" fillId="35" borderId="0" applyNumberFormat="0" applyBorder="0" applyAlignment="0" applyProtection="0">
      <alignment vertical="center"/>
    </xf>
    <xf numFmtId="0" fontId="52" fillId="36" borderId="0" applyNumberFormat="0" applyBorder="0" applyAlignment="0" applyProtection="0">
      <alignment vertical="center"/>
    </xf>
    <xf numFmtId="0" fontId="52" fillId="41" borderId="0" applyNumberFormat="0" applyBorder="0" applyAlignment="0" applyProtection="0">
      <alignment vertical="center"/>
    </xf>
    <xf numFmtId="0" fontId="53" fillId="0" borderId="0" applyNumberFormat="0" applyFill="0" applyBorder="0" applyAlignment="0" applyProtection="0">
      <alignment vertical="center"/>
    </xf>
    <xf numFmtId="0" fontId="54" fillId="42" borderId="71" applyNumberFormat="0" applyAlignment="0" applyProtection="0">
      <alignment vertical="center"/>
    </xf>
    <xf numFmtId="0" fontId="55" fillId="43" borderId="0" applyNumberFormat="0" applyBorder="0" applyAlignment="0" applyProtection="0">
      <alignment vertical="center"/>
    </xf>
    <xf numFmtId="0" fontId="3" fillId="44" borderId="72" applyNumberFormat="0" applyFont="0" applyAlignment="0" applyProtection="0">
      <alignment vertical="center"/>
    </xf>
    <xf numFmtId="0" fontId="56" fillId="0" borderId="73" applyNumberFormat="0" applyFill="0" applyAlignment="0" applyProtection="0">
      <alignment vertical="center"/>
    </xf>
    <xf numFmtId="0" fontId="57" fillId="25" borderId="0" applyNumberFormat="0" applyBorder="0" applyAlignment="0" applyProtection="0">
      <alignment vertical="center"/>
    </xf>
    <xf numFmtId="0" fontId="58" fillId="45" borderId="74" applyNumberFormat="0" applyAlignment="0" applyProtection="0">
      <alignment vertical="center"/>
    </xf>
    <xf numFmtId="0" fontId="59" fillId="0" borderId="0" applyNumberFormat="0" applyFill="0" applyBorder="0" applyAlignment="0" applyProtection="0">
      <alignment vertical="center"/>
    </xf>
    <xf numFmtId="0" fontId="60" fillId="0" borderId="75" applyNumberFormat="0" applyFill="0" applyAlignment="0" applyProtection="0">
      <alignment vertical="center"/>
    </xf>
    <xf numFmtId="0" fontId="61" fillId="0" borderId="76" applyNumberFormat="0" applyFill="0" applyAlignment="0" applyProtection="0">
      <alignment vertical="center"/>
    </xf>
    <xf numFmtId="0" fontId="62" fillId="0" borderId="77" applyNumberFormat="0" applyFill="0" applyAlignment="0" applyProtection="0">
      <alignment vertical="center"/>
    </xf>
    <xf numFmtId="0" fontId="62" fillId="0" borderId="0" applyNumberFormat="0" applyFill="0" applyBorder="0" applyAlignment="0" applyProtection="0">
      <alignment vertical="center"/>
    </xf>
    <xf numFmtId="0" fontId="63" fillId="0" borderId="78" applyNumberFormat="0" applyFill="0" applyAlignment="0" applyProtection="0">
      <alignment vertical="center"/>
    </xf>
    <xf numFmtId="0" fontId="64" fillId="45" borderId="79" applyNumberFormat="0" applyAlignment="0" applyProtection="0">
      <alignment vertical="center"/>
    </xf>
    <xf numFmtId="0" fontId="65" fillId="0" borderId="0" applyNumberFormat="0" applyFill="0" applyBorder="0" applyAlignment="0" applyProtection="0">
      <alignment vertical="center"/>
    </xf>
    <xf numFmtId="0" fontId="66" fillId="29" borderId="74" applyNumberFormat="0" applyAlignment="0" applyProtection="0">
      <alignment vertical="center"/>
    </xf>
    <xf numFmtId="0" fontId="2" fillId="0" borderId="0">
      <alignment vertical="center"/>
    </xf>
    <xf numFmtId="0" fontId="67" fillId="26" borderId="0" applyNumberFormat="0" applyBorder="0" applyAlignment="0" applyProtection="0">
      <alignment vertical="center"/>
    </xf>
  </cellStyleXfs>
  <cellXfs count="702">
    <xf numFmtId="0" fontId="0" fillId="0" borderId="0" xfId="0">
      <alignment vertical="center"/>
    </xf>
    <xf numFmtId="0" fontId="0" fillId="0" borderId="0" xfId="0" applyFill="1">
      <alignment vertical="center"/>
    </xf>
    <xf numFmtId="0" fontId="0" fillId="2" borderId="0" xfId="0" applyFill="1" applyProtection="1">
      <alignment vertical="center"/>
    </xf>
    <xf numFmtId="0" fontId="9" fillId="2" borderId="0" xfId="0" applyFont="1" applyFill="1" applyBorder="1" applyAlignment="1" applyProtection="1">
      <alignment horizontal="left" vertical="top"/>
    </xf>
    <xf numFmtId="0" fontId="13" fillId="2" borderId="0" xfId="0" applyNumberFormat="1" applyFont="1" applyFill="1" applyBorder="1" applyAlignment="1" applyProtection="1">
      <alignment horizontal="center" vertical="center"/>
    </xf>
    <xf numFmtId="0" fontId="13" fillId="2" borderId="0" xfId="0" applyNumberFormat="1" applyFont="1" applyFill="1" applyBorder="1" applyAlignment="1" applyProtection="1">
      <alignment horizontal="center" vertical="center" wrapText="1"/>
    </xf>
    <xf numFmtId="0" fontId="0" fillId="2" borderId="0" xfId="0" applyFill="1" applyBorder="1" applyProtection="1">
      <alignment vertical="center"/>
    </xf>
    <xf numFmtId="0" fontId="20" fillId="0" borderId="0" xfId="1" applyFont="1">
      <alignment vertical="center"/>
    </xf>
    <xf numFmtId="0" fontId="20" fillId="0" borderId="0" xfId="1" applyFont="1" applyAlignment="1">
      <alignment horizontal="right" vertical="center"/>
    </xf>
    <xf numFmtId="0" fontId="21" fillId="0" borderId="0" xfId="1" applyFont="1">
      <alignment vertical="center"/>
    </xf>
    <xf numFmtId="0" fontId="23" fillId="0" borderId="0" xfId="1" applyFont="1">
      <alignment vertical="center"/>
    </xf>
    <xf numFmtId="0" fontId="20" fillId="0" borderId="1" xfId="1" applyFont="1" applyBorder="1">
      <alignment vertical="center"/>
    </xf>
    <xf numFmtId="0" fontId="20" fillId="0" borderId="2" xfId="1" applyFont="1" applyBorder="1" applyAlignment="1">
      <alignment horizontal="center" vertical="center"/>
    </xf>
    <xf numFmtId="0" fontId="20" fillId="0" borderId="3" xfId="1" applyFont="1" applyBorder="1">
      <alignment vertical="center"/>
    </xf>
    <xf numFmtId="0" fontId="20" fillId="0" borderId="4" xfId="1" applyFont="1" applyBorder="1">
      <alignment vertical="center"/>
    </xf>
    <xf numFmtId="0" fontId="24" fillId="0" borderId="0" xfId="2" applyFont="1" applyFill="1">
      <alignment vertical="center"/>
    </xf>
    <xf numFmtId="0" fontId="20" fillId="0" borderId="5" xfId="1" applyFont="1" applyBorder="1" applyAlignment="1">
      <alignment horizontal="center" vertical="center" wrapText="1"/>
    </xf>
    <xf numFmtId="0" fontId="24" fillId="0" borderId="0" xfId="2" applyFont="1" applyFill="1" applyAlignment="1">
      <alignment vertical="center" wrapText="1"/>
    </xf>
    <xf numFmtId="0" fontId="25" fillId="0" borderId="0" xfId="1" applyFont="1" applyFill="1" applyBorder="1" applyProtection="1">
      <alignment vertical="center"/>
      <protection hidden="1"/>
    </xf>
    <xf numFmtId="179" fontId="25" fillId="0" borderId="0" xfId="1" applyNumberFormat="1" applyFont="1" applyFill="1" applyBorder="1" applyAlignment="1" applyProtection="1">
      <alignment horizontal="right" vertical="center"/>
      <protection hidden="1"/>
    </xf>
    <xf numFmtId="176" fontId="20" fillId="3" borderId="2" xfId="1" applyNumberFormat="1" applyFont="1" applyFill="1" applyBorder="1" applyAlignment="1" applyProtection="1">
      <alignment horizontal="right" vertical="center" shrinkToFit="1"/>
      <protection locked="0"/>
    </xf>
    <xf numFmtId="0" fontId="20" fillId="0" borderId="6" xfId="1" applyFont="1" applyBorder="1" applyAlignment="1">
      <alignment horizontal="left" vertical="center"/>
    </xf>
    <xf numFmtId="176" fontId="20" fillId="3" borderId="7" xfId="1" applyNumberFormat="1" applyFont="1" applyFill="1" applyBorder="1" applyAlignment="1" applyProtection="1">
      <alignment horizontal="right" vertical="center" shrinkToFit="1"/>
      <protection locked="0"/>
    </xf>
    <xf numFmtId="0" fontId="0" fillId="4" borderId="0" xfId="0" applyFill="1" applyProtection="1">
      <alignment vertical="center"/>
    </xf>
    <xf numFmtId="0" fontId="9" fillId="4" borderId="0" xfId="0" applyFont="1" applyFill="1" applyBorder="1" applyAlignment="1" applyProtection="1">
      <alignment horizontal="left" vertical="top"/>
    </xf>
    <xf numFmtId="0" fontId="13" fillId="4" borderId="0" xfId="0" applyNumberFormat="1" applyFont="1" applyFill="1" applyBorder="1" applyAlignment="1" applyProtection="1">
      <alignment horizontal="center" vertical="center"/>
    </xf>
    <xf numFmtId="0" fontId="13" fillId="4" borderId="0" xfId="0" applyNumberFormat="1" applyFont="1" applyFill="1" applyBorder="1" applyAlignment="1" applyProtection="1">
      <alignment horizontal="center" vertical="center" wrapText="1"/>
    </xf>
    <xf numFmtId="0" fontId="28" fillId="4" borderId="0" xfId="0" applyNumberFormat="1" applyFont="1" applyFill="1" applyBorder="1" applyAlignment="1" applyProtection="1">
      <alignment horizontal="center" vertical="center" wrapText="1"/>
    </xf>
    <xf numFmtId="0" fontId="30" fillId="0" borderId="0" xfId="0" applyFont="1" applyFill="1" applyAlignment="1">
      <alignment horizontal="left" vertical="center"/>
    </xf>
    <xf numFmtId="0" fontId="30" fillId="0" borderId="0" xfId="0" applyFont="1" applyAlignment="1">
      <alignment vertical="center" wrapText="1"/>
    </xf>
    <xf numFmtId="0" fontId="30" fillId="0" borderId="0" xfId="0" applyFont="1" applyAlignment="1">
      <alignment horizontal="left" vertical="center" wrapText="1"/>
    </xf>
    <xf numFmtId="0" fontId="31" fillId="5" borderId="7" xfId="0" applyNumberFormat="1" applyFont="1" applyFill="1" applyBorder="1" applyAlignment="1" applyProtection="1">
      <alignment horizontal="center" vertical="center"/>
    </xf>
    <xf numFmtId="0" fontId="0" fillId="0" borderId="0" xfId="0" applyBorder="1" applyProtection="1">
      <alignment vertical="center"/>
    </xf>
    <xf numFmtId="0" fontId="0" fillId="0" borderId="0" xfId="0" applyProtection="1">
      <alignment vertical="center"/>
    </xf>
    <xf numFmtId="0" fontId="0" fillId="6" borderId="0" xfId="0" applyFill="1" applyProtection="1">
      <alignment vertical="center"/>
    </xf>
    <xf numFmtId="180" fontId="0" fillId="2" borderId="0" xfId="0" applyNumberFormat="1" applyFill="1" applyProtection="1">
      <alignment vertical="center"/>
    </xf>
    <xf numFmtId="178" fontId="12" fillId="2" borderId="0" xfId="0" applyNumberFormat="1" applyFont="1" applyFill="1" applyBorder="1" applyAlignment="1" applyProtection="1">
      <alignment horizontal="right" vertical="center" indent="1"/>
    </xf>
    <xf numFmtId="178" fontId="12" fillId="2" borderId="0" xfId="0" applyNumberFormat="1" applyFont="1" applyFill="1" applyBorder="1" applyAlignment="1" applyProtection="1">
      <alignment horizontal="right" vertical="center"/>
    </xf>
    <xf numFmtId="178" fontId="12" fillId="4" borderId="0" xfId="0" applyNumberFormat="1" applyFont="1" applyFill="1" applyBorder="1" applyAlignment="1" applyProtection="1">
      <alignment horizontal="right" vertical="center"/>
    </xf>
    <xf numFmtId="180" fontId="0" fillId="0" borderId="0" xfId="0" applyNumberFormat="1" applyProtection="1">
      <alignment vertical="center"/>
    </xf>
    <xf numFmtId="180" fontId="6" fillId="0" borderId="0" xfId="0" applyNumberFormat="1" applyFont="1" applyProtection="1">
      <alignment vertical="center"/>
    </xf>
    <xf numFmtId="177" fontId="8" fillId="0" borderId="0" xfId="0" applyNumberFormat="1" applyFont="1" applyProtection="1">
      <alignment vertical="center"/>
    </xf>
    <xf numFmtId="177" fontId="6" fillId="0" borderId="0" xfId="0" applyNumberFormat="1" applyFont="1" applyProtection="1">
      <alignment vertical="center"/>
    </xf>
    <xf numFmtId="0" fontId="31" fillId="7" borderId="5" xfId="0" applyNumberFormat="1" applyFont="1" applyFill="1" applyBorder="1" applyAlignment="1" applyProtection="1">
      <alignment vertical="center"/>
    </xf>
    <xf numFmtId="0" fontId="31" fillId="11" borderId="9" xfId="0" applyNumberFormat="1" applyFont="1" applyFill="1" applyBorder="1" applyAlignment="1" applyProtection="1">
      <alignment horizontal="center" vertical="center"/>
    </xf>
    <xf numFmtId="180" fontId="0" fillId="0" borderId="0" xfId="0" applyNumberFormat="1" applyFont="1" applyProtection="1">
      <alignment vertical="center"/>
    </xf>
    <xf numFmtId="0" fontId="0" fillId="12" borderId="0" xfId="0" applyFont="1" applyFill="1" applyProtection="1">
      <alignment vertical="center"/>
    </xf>
    <xf numFmtId="177" fontId="0" fillId="0" borderId="0" xfId="0" applyNumberFormat="1" applyFont="1" applyProtection="1">
      <alignment vertical="center"/>
    </xf>
    <xf numFmtId="0" fontId="0" fillId="12" borderId="0" xfId="0" applyFill="1" applyProtection="1">
      <alignment vertical="center"/>
    </xf>
    <xf numFmtId="180" fontId="0" fillId="12" borderId="0" xfId="0" applyNumberFormat="1" applyFill="1" applyProtection="1">
      <alignment vertical="center"/>
    </xf>
    <xf numFmtId="0" fontId="0" fillId="12" borderId="0" xfId="0" applyFill="1" applyBorder="1" applyProtection="1">
      <alignment vertical="center"/>
    </xf>
    <xf numFmtId="0" fontId="0" fillId="13" borderId="0" xfId="0" applyFill="1" applyProtection="1">
      <alignment vertical="center"/>
    </xf>
    <xf numFmtId="180" fontId="0" fillId="13" borderId="0" xfId="0" applyNumberFormat="1" applyFill="1" applyProtection="1">
      <alignment vertical="center"/>
    </xf>
    <xf numFmtId="180" fontId="0" fillId="2" borderId="12" xfId="0" applyNumberFormat="1" applyFill="1" applyBorder="1" applyProtection="1">
      <alignment vertical="center"/>
    </xf>
    <xf numFmtId="180" fontId="17" fillId="8" borderId="13" xfId="0" applyNumberFormat="1" applyFont="1" applyFill="1" applyBorder="1" applyAlignment="1" applyProtection="1">
      <alignment horizontal="left" vertical="center" shrinkToFit="1"/>
    </xf>
    <xf numFmtId="0" fontId="12" fillId="15" borderId="5" xfId="0" applyFont="1" applyFill="1" applyBorder="1" applyAlignment="1">
      <alignment vertical="center"/>
    </xf>
    <xf numFmtId="0" fontId="18" fillId="15" borderId="10" xfId="0" applyFont="1" applyFill="1" applyBorder="1" applyAlignment="1">
      <alignment vertical="center"/>
    </xf>
    <xf numFmtId="178" fontId="12" fillId="15" borderId="7" xfId="0" applyNumberFormat="1" applyFont="1" applyFill="1" applyBorder="1" applyAlignment="1">
      <alignment vertical="center"/>
    </xf>
    <xf numFmtId="178" fontId="12" fillId="15" borderId="15" xfId="0" applyNumberFormat="1" applyFont="1" applyFill="1" applyBorder="1" applyAlignment="1">
      <alignment vertical="center"/>
    </xf>
    <xf numFmtId="178" fontId="12" fillId="15" borderId="16" xfId="0" applyNumberFormat="1" applyFont="1" applyFill="1" applyBorder="1" applyAlignment="1">
      <alignment vertical="center"/>
    </xf>
    <xf numFmtId="178" fontId="12" fillId="15" borderId="17" xfId="0" applyNumberFormat="1" applyFont="1" applyFill="1" applyBorder="1" applyAlignment="1">
      <alignment vertical="center"/>
    </xf>
    <xf numFmtId="0" fontId="0" fillId="12" borderId="0" xfId="0" applyFill="1" applyBorder="1" applyAlignment="1" applyProtection="1">
      <alignment horizontal="center" vertical="center"/>
    </xf>
    <xf numFmtId="0" fontId="29" fillId="12" borderId="0" xfId="0" applyFont="1" applyFill="1" applyBorder="1" applyAlignment="1" applyProtection="1">
      <alignment horizontal="center" vertical="center"/>
    </xf>
    <xf numFmtId="0" fontId="0" fillId="13" borderId="0" xfId="0" applyFill="1">
      <alignment vertical="center"/>
    </xf>
    <xf numFmtId="0" fontId="6" fillId="0" borderId="0" xfId="0" applyFont="1" applyBorder="1" applyAlignment="1">
      <alignment horizontal="left" vertical="center"/>
    </xf>
    <xf numFmtId="180" fontId="8" fillId="0" borderId="0" xfId="0" applyNumberFormat="1" applyFont="1" applyFill="1" applyBorder="1" applyAlignment="1">
      <alignment horizontal="center" vertical="center"/>
    </xf>
    <xf numFmtId="0" fontId="0" fillId="12" borderId="0" xfId="0" applyFill="1">
      <alignment vertical="center"/>
    </xf>
    <xf numFmtId="0" fontId="0" fillId="17" borderId="0" xfId="0" applyFill="1">
      <alignment vertical="center"/>
    </xf>
    <xf numFmtId="180" fontId="5" fillId="9" borderId="18" xfId="0" applyNumberFormat="1" applyFont="1" applyFill="1" applyBorder="1" applyAlignment="1" applyProtection="1">
      <alignment horizontal="center" vertical="center" wrapText="1"/>
    </xf>
    <xf numFmtId="0" fontId="6" fillId="2" borderId="0" xfId="0" applyNumberFormat="1" applyFont="1" applyFill="1" applyBorder="1" applyAlignment="1" applyProtection="1">
      <alignment horizontal="center" vertical="center"/>
    </xf>
    <xf numFmtId="0" fontId="36" fillId="5" borderId="7" xfId="0" applyNumberFormat="1" applyFont="1" applyFill="1" applyBorder="1" applyAlignment="1" applyProtection="1">
      <alignment horizontal="center" vertical="center"/>
    </xf>
    <xf numFmtId="0" fontId="36" fillId="7" borderId="5" xfId="0" applyNumberFormat="1" applyFont="1" applyFill="1" applyBorder="1" applyAlignment="1" applyProtection="1">
      <alignment vertical="center"/>
    </xf>
    <xf numFmtId="0" fontId="36" fillId="19" borderId="9" xfId="0" applyNumberFormat="1" applyFont="1" applyFill="1" applyBorder="1" applyAlignment="1" applyProtection="1">
      <alignment horizontal="center" vertical="center"/>
    </xf>
    <xf numFmtId="0" fontId="6" fillId="2" borderId="0" xfId="0" applyNumberFormat="1" applyFont="1" applyFill="1" applyBorder="1" applyAlignment="1" applyProtection="1">
      <alignment horizontal="center" vertical="center" wrapText="1"/>
    </xf>
    <xf numFmtId="178" fontId="19" fillId="2" borderId="0" xfId="0" applyNumberFormat="1" applyFont="1" applyFill="1" applyBorder="1" applyAlignment="1" applyProtection="1">
      <alignment horizontal="right" vertical="center" indent="1"/>
    </xf>
    <xf numFmtId="180" fontId="39" fillId="0" borderId="0" xfId="0" applyNumberFormat="1" applyFont="1" applyProtection="1">
      <alignment vertical="center"/>
    </xf>
    <xf numFmtId="180" fontId="39" fillId="2" borderId="0" xfId="0" applyNumberFormat="1" applyFont="1" applyFill="1" applyProtection="1">
      <alignment vertical="center"/>
    </xf>
    <xf numFmtId="180" fontId="40" fillId="9" borderId="18" xfId="0" applyNumberFormat="1" applyFont="1" applyFill="1" applyBorder="1" applyAlignment="1" applyProtection="1">
      <alignment horizontal="center" vertical="center"/>
    </xf>
    <xf numFmtId="180" fontId="40" fillId="9" borderId="21" xfId="0" applyNumberFormat="1" applyFont="1" applyFill="1" applyBorder="1" applyAlignment="1" applyProtection="1">
      <alignment horizontal="center" vertical="center" wrapText="1"/>
    </xf>
    <xf numFmtId="180" fontId="40" fillId="10" borderId="13" xfId="0" applyNumberFormat="1" applyFont="1" applyFill="1" applyBorder="1" applyAlignment="1" applyProtection="1">
      <alignment horizontal="left" vertical="center"/>
    </xf>
    <xf numFmtId="180" fontId="40" fillId="10" borderId="14" xfId="0" applyNumberFormat="1" applyFont="1" applyFill="1" applyBorder="1" applyAlignment="1" applyProtection="1">
      <alignment horizontal="left" vertical="center"/>
    </xf>
    <xf numFmtId="180" fontId="39" fillId="2" borderId="12" xfId="0" applyNumberFormat="1" applyFont="1" applyFill="1" applyBorder="1" applyAlignment="1" applyProtection="1">
      <alignment horizontal="center" vertical="center"/>
    </xf>
    <xf numFmtId="0" fontId="39" fillId="0" borderId="0" xfId="0" applyFont="1" applyProtection="1">
      <alignment vertical="center"/>
    </xf>
    <xf numFmtId="180" fontId="39" fillId="13" borderId="0" xfId="0" applyNumberFormat="1" applyFont="1" applyFill="1" applyProtection="1">
      <alignment vertical="center"/>
    </xf>
    <xf numFmtId="180" fontId="42" fillId="9" borderId="18" xfId="0" applyNumberFormat="1" applyFont="1" applyFill="1" applyBorder="1" applyAlignment="1" applyProtection="1">
      <alignment horizontal="center" vertical="center" wrapText="1"/>
    </xf>
    <xf numFmtId="180" fontId="42" fillId="9" borderId="19" xfId="0" applyNumberFormat="1" applyFont="1" applyFill="1" applyBorder="1" applyAlignment="1" applyProtection="1">
      <alignment horizontal="center" vertical="center" wrapText="1"/>
    </xf>
    <xf numFmtId="180" fontId="39" fillId="2" borderId="0" xfId="0" applyNumberFormat="1" applyFont="1" applyFill="1" applyAlignment="1" applyProtection="1">
      <alignment horizontal="center" vertical="center"/>
    </xf>
    <xf numFmtId="180" fontId="39" fillId="12" borderId="0" xfId="0" applyNumberFormat="1" applyFont="1" applyFill="1" applyProtection="1">
      <alignment vertical="center"/>
    </xf>
    <xf numFmtId="0" fontId="9" fillId="2" borderId="0" xfId="0" applyFont="1" applyFill="1" applyAlignment="1">
      <alignment horizontal="left" vertical="center"/>
    </xf>
    <xf numFmtId="0" fontId="0" fillId="2" borderId="0" xfId="0" applyFill="1">
      <alignment vertical="center"/>
    </xf>
    <xf numFmtId="0" fontId="0" fillId="4" borderId="0" xfId="0" applyFill="1">
      <alignment vertical="center"/>
    </xf>
    <xf numFmtId="180" fontId="0" fillId="0" borderId="0" xfId="0" applyNumberFormat="1">
      <alignment vertical="center"/>
    </xf>
    <xf numFmtId="180" fontId="0" fillId="0" borderId="0" xfId="0" applyNumberFormat="1" applyFont="1" applyBorder="1" applyProtection="1">
      <alignment vertical="center"/>
    </xf>
    <xf numFmtId="0" fontId="0" fillId="13" borderId="0" xfId="0" applyFill="1" applyBorder="1">
      <alignment vertical="center"/>
    </xf>
    <xf numFmtId="0" fontId="0" fillId="12" borderId="0" xfId="0" applyFill="1" applyBorder="1">
      <alignment vertical="center"/>
    </xf>
    <xf numFmtId="0" fontId="0" fillId="12" borderId="0" xfId="0" applyFill="1" applyBorder="1" applyAlignment="1">
      <alignment horizontal="center" vertical="center"/>
    </xf>
    <xf numFmtId="0" fontId="7" fillId="12" borderId="0" xfId="0" applyFont="1" applyFill="1" applyBorder="1" applyProtection="1">
      <alignment vertical="center"/>
    </xf>
    <xf numFmtId="0" fontId="34" fillId="12" borderId="0" xfId="0" applyFont="1" applyFill="1" applyBorder="1" applyAlignment="1" applyProtection="1">
      <alignment horizontal="center" vertical="center"/>
    </xf>
    <xf numFmtId="0" fontId="11" fillId="12" borderId="0" xfId="0" applyFont="1" applyFill="1" applyBorder="1" applyAlignment="1" applyProtection="1">
      <alignment horizontal="right" vertical="center"/>
    </xf>
    <xf numFmtId="180" fontId="7" fillId="9" borderId="18" xfId="0" applyNumberFormat="1" applyFont="1" applyFill="1" applyBorder="1" applyAlignment="1" applyProtection="1">
      <alignment horizontal="center" vertical="center"/>
    </xf>
    <xf numFmtId="180" fontId="7" fillId="9" borderId="18" xfId="0" applyNumberFormat="1" applyFont="1" applyFill="1" applyBorder="1" applyAlignment="1" applyProtection="1">
      <alignment horizontal="center" vertical="center" wrapText="1"/>
    </xf>
    <xf numFmtId="180" fontId="7" fillId="9" borderId="19" xfId="0" applyNumberFormat="1" applyFont="1" applyFill="1" applyBorder="1" applyAlignment="1" applyProtection="1">
      <alignment horizontal="center" vertical="center" wrapText="1"/>
    </xf>
    <xf numFmtId="0" fontId="7" fillId="14" borderId="13" xfId="0" applyNumberFormat="1" applyFont="1" applyFill="1" applyBorder="1" applyAlignment="1" applyProtection="1">
      <alignment horizontal="center" vertical="center"/>
    </xf>
    <xf numFmtId="0" fontId="7" fillId="14" borderId="14" xfId="0" applyNumberFormat="1" applyFont="1" applyFill="1" applyBorder="1" applyAlignment="1" applyProtection="1">
      <alignment horizontal="center" vertical="center" shrinkToFit="1"/>
    </xf>
    <xf numFmtId="180" fontId="7" fillId="0" borderId="12" xfId="0" applyNumberFormat="1" applyFont="1" applyFill="1" applyBorder="1" applyAlignment="1" applyProtection="1">
      <alignment horizontal="center" vertical="center"/>
    </xf>
    <xf numFmtId="180" fontId="7" fillId="9" borderId="18" xfId="0" applyNumberFormat="1" applyFont="1" applyFill="1" applyBorder="1" applyAlignment="1" applyProtection="1">
      <alignment horizontal="center" vertical="center" shrinkToFit="1"/>
    </xf>
    <xf numFmtId="180" fontId="7" fillId="9" borderId="19" xfId="0" applyNumberFormat="1" applyFont="1" applyFill="1" applyBorder="1" applyAlignment="1" applyProtection="1">
      <alignment horizontal="center" vertical="center" shrinkToFit="1"/>
    </xf>
    <xf numFmtId="179" fontId="26" fillId="0" borderId="5" xfId="0" applyNumberFormat="1" applyFont="1" applyFill="1" applyBorder="1" applyAlignment="1" applyProtection="1">
      <alignment horizontal="center" vertical="center"/>
    </xf>
    <xf numFmtId="178" fontId="41" fillId="0" borderId="7" xfId="0" applyNumberFormat="1" applyFont="1" applyFill="1" applyBorder="1" applyAlignment="1">
      <alignment horizontal="center" vertical="center"/>
    </xf>
    <xf numFmtId="178" fontId="41" fillId="0" borderId="15" xfId="0" applyNumberFormat="1" applyFont="1" applyFill="1" applyBorder="1" applyAlignment="1">
      <alignment horizontal="center" vertical="center"/>
    </xf>
    <xf numFmtId="178" fontId="41" fillId="0" borderId="16" xfId="0" applyNumberFormat="1" applyFont="1" applyFill="1" applyBorder="1" applyAlignment="1">
      <alignment horizontal="center" vertical="center"/>
    </xf>
    <xf numFmtId="178" fontId="41" fillId="0" borderId="17" xfId="0" applyNumberFormat="1" applyFont="1" applyFill="1" applyBorder="1" applyAlignment="1">
      <alignment horizontal="center" vertical="center"/>
    </xf>
    <xf numFmtId="180" fontId="0" fillId="2" borderId="0" xfId="0" applyNumberFormat="1" applyFill="1" applyAlignment="1" applyProtection="1">
      <alignment horizontal="center" vertical="center"/>
    </xf>
    <xf numFmtId="178" fontId="41" fillId="0" borderId="7" xfId="0" applyNumberFormat="1" applyFont="1" applyFill="1" applyBorder="1" applyAlignment="1" applyProtection="1">
      <alignment horizontal="center" vertical="center"/>
    </xf>
    <xf numFmtId="181" fontId="43" fillId="18" borderId="9" xfId="3" applyNumberFormat="1" applyFont="1" applyFill="1" applyBorder="1" applyAlignment="1">
      <alignment horizontal="center" vertical="center"/>
    </xf>
    <xf numFmtId="181" fontId="43" fillId="18" borderId="20" xfId="3" applyNumberFormat="1" applyFont="1" applyFill="1" applyBorder="1" applyAlignment="1">
      <alignment horizontal="center" vertical="center"/>
    </xf>
    <xf numFmtId="180" fontId="39" fillId="12" borderId="0" xfId="0" applyNumberFormat="1" applyFont="1" applyFill="1" applyAlignment="1" applyProtection="1">
      <alignment horizontal="center" vertical="center"/>
    </xf>
    <xf numFmtId="0" fontId="37" fillId="12" borderId="0" xfId="0" applyFont="1" applyFill="1">
      <alignment vertical="center"/>
    </xf>
    <xf numFmtId="0" fontId="38" fillId="12" borderId="0" xfId="0" applyFont="1" applyFill="1">
      <alignment vertical="center"/>
    </xf>
    <xf numFmtId="182" fontId="43" fillId="18" borderId="5" xfId="3" applyNumberFormat="1" applyFont="1" applyFill="1" applyBorder="1" applyAlignment="1">
      <alignment horizontal="center" vertical="center"/>
    </xf>
    <xf numFmtId="182" fontId="43" fillId="18" borderId="10" xfId="3" applyNumberFormat="1" applyFont="1" applyFill="1" applyBorder="1" applyAlignment="1">
      <alignment horizontal="center" vertical="center"/>
    </xf>
    <xf numFmtId="0" fontId="19" fillId="12" borderId="0" xfId="0" applyFont="1" applyFill="1" applyAlignment="1" applyProtection="1">
      <alignment horizontal="right" vertical="center"/>
    </xf>
    <xf numFmtId="0" fontId="0" fillId="12" borderId="0" xfId="0" applyFill="1" applyAlignment="1">
      <alignment horizontal="center" vertical="center"/>
    </xf>
    <xf numFmtId="0" fontId="5" fillId="12" borderId="0" xfId="0" applyFont="1" applyFill="1" applyAlignment="1">
      <alignment vertical="center" wrapText="1"/>
    </xf>
    <xf numFmtId="180" fontId="0" fillId="12" borderId="0" xfId="0" applyNumberFormat="1" applyFill="1">
      <alignment vertical="center"/>
    </xf>
    <xf numFmtId="0" fontId="0" fillId="12" borderId="38" xfId="0" applyFill="1" applyBorder="1">
      <alignment vertical="center"/>
    </xf>
    <xf numFmtId="0" fontId="0" fillId="12" borderId="5" xfId="0" applyFont="1" applyFill="1" applyBorder="1" applyAlignment="1">
      <alignment horizontal="center" vertical="center" shrinkToFit="1"/>
    </xf>
    <xf numFmtId="0" fontId="13" fillId="13" borderId="0" xfId="0" applyNumberFormat="1" applyFont="1" applyFill="1" applyBorder="1" applyAlignment="1" applyProtection="1">
      <alignment horizontal="center" vertical="center"/>
    </xf>
    <xf numFmtId="0" fontId="5" fillId="13" borderId="0" xfId="0" applyNumberFormat="1" applyFont="1" applyFill="1" applyBorder="1" applyAlignment="1" applyProtection="1">
      <alignment horizontal="center" vertical="center" wrapText="1"/>
    </xf>
    <xf numFmtId="0" fontId="46" fillId="4" borderId="0" xfId="0" applyNumberFormat="1" applyFont="1" applyFill="1" applyBorder="1" applyAlignment="1" applyProtection="1">
      <alignment horizontal="center" vertical="center"/>
    </xf>
    <xf numFmtId="180" fontId="13" fillId="4" borderId="0" xfId="0" applyNumberFormat="1" applyFont="1" applyFill="1" applyBorder="1" applyAlignment="1" applyProtection="1">
      <alignment horizontal="center" vertical="center"/>
    </xf>
    <xf numFmtId="180" fontId="0" fillId="0" borderId="0" xfId="0" applyNumberFormat="1" applyFill="1">
      <alignment vertical="center"/>
    </xf>
    <xf numFmtId="0" fontId="46" fillId="12" borderId="0" xfId="0" applyFont="1" applyFill="1" applyAlignment="1">
      <alignment horizontal="center" vertical="center" shrinkToFit="1"/>
    </xf>
    <xf numFmtId="0" fontId="46" fillId="12" borderId="0" xfId="0" applyFont="1" applyFill="1" applyAlignment="1">
      <alignment vertical="center" shrinkToFit="1"/>
    </xf>
    <xf numFmtId="0" fontId="46" fillId="13" borderId="0" xfId="0" applyNumberFormat="1" applyFont="1" applyFill="1" applyBorder="1" applyAlignment="1" applyProtection="1">
      <alignment horizontal="center" vertical="center" shrinkToFit="1"/>
    </xf>
    <xf numFmtId="0" fontId="46" fillId="0" borderId="0" xfId="0" applyFont="1" applyFill="1" applyAlignment="1">
      <alignment horizontal="center" vertical="center" shrinkToFit="1"/>
    </xf>
    <xf numFmtId="0" fontId="46" fillId="0" borderId="0" xfId="0" applyFont="1" applyAlignment="1">
      <alignment horizontal="center" vertical="center" shrinkToFit="1"/>
    </xf>
    <xf numFmtId="0" fontId="11" fillId="12" borderId="0" xfId="0" applyFont="1" applyFill="1" applyBorder="1" applyAlignment="1">
      <alignment horizontal="center" vertical="center" textRotation="255"/>
    </xf>
    <xf numFmtId="0" fontId="5" fillId="12" borderId="0" xfId="0" applyFont="1" applyFill="1" applyBorder="1" applyAlignment="1">
      <alignment vertical="center" wrapText="1"/>
    </xf>
    <xf numFmtId="180" fontId="0" fillId="12" borderId="0" xfId="0" applyNumberFormat="1" applyFill="1" applyBorder="1">
      <alignment vertical="center"/>
    </xf>
    <xf numFmtId="0" fontId="0" fillId="12" borderId="33" xfId="0" applyFill="1" applyBorder="1">
      <alignment vertical="center"/>
    </xf>
    <xf numFmtId="0" fontId="0" fillId="13" borderId="0" xfId="0" applyFill="1" applyAlignment="1">
      <alignment horizontal="center" vertical="center"/>
    </xf>
    <xf numFmtId="0" fontId="46" fillId="13" borderId="0" xfId="0" applyFont="1" applyFill="1" applyAlignment="1">
      <alignment horizontal="center" vertical="center" shrinkToFit="1"/>
    </xf>
    <xf numFmtId="180" fontId="6" fillId="12" borderId="5" xfId="0" applyNumberFormat="1" applyFont="1" applyFill="1" applyBorder="1" applyAlignment="1">
      <alignment horizontal="center" vertical="center"/>
    </xf>
    <xf numFmtId="180" fontId="0" fillId="14" borderId="27" xfId="0" applyNumberFormat="1" applyFont="1" applyFill="1" applyBorder="1" applyAlignment="1" applyProtection="1">
      <alignment horizontal="center" vertical="center"/>
    </xf>
    <xf numFmtId="180" fontId="0" fillId="14" borderId="5" xfId="0" applyNumberFormat="1" applyFont="1" applyFill="1" applyBorder="1" applyAlignment="1" applyProtection="1">
      <alignment horizontal="center" vertical="center"/>
    </xf>
    <xf numFmtId="180" fontId="0" fillId="14" borderId="35" xfId="0" applyNumberFormat="1" applyFont="1" applyFill="1" applyBorder="1" applyAlignment="1" applyProtection="1">
      <alignment horizontal="center" vertical="center"/>
    </xf>
    <xf numFmtId="180" fontId="0" fillId="12" borderId="1" xfId="0" applyNumberFormat="1" applyFill="1" applyBorder="1">
      <alignment vertical="center"/>
    </xf>
    <xf numFmtId="0" fontId="0" fillId="12" borderId="1" xfId="0" applyFill="1" applyBorder="1" applyAlignment="1">
      <alignment vertical="center"/>
    </xf>
    <xf numFmtId="180" fontId="6" fillId="12" borderId="1" xfId="0" applyNumberFormat="1" applyFont="1" applyFill="1" applyBorder="1" applyAlignment="1">
      <alignment horizontal="center" vertical="center"/>
    </xf>
    <xf numFmtId="180" fontId="0" fillId="12" borderId="1" xfId="0" applyNumberFormat="1" applyFont="1" applyFill="1" applyBorder="1" applyAlignment="1" applyProtection="1">
      <alignment horizontal="center" vertical="center"/>
    </xf>
    <xf numFmtId="180" fontId="0" fillId="12" borderId="65" xfId="0" applyNumberFormat="1" applyFill="1" applyBorder="1">
      <alignment vertical="center"/>
    </xf>
    <xf numFmtId="180" fontId="0" fillId="12" borderId="4" xfId="0" applyNumberFormat="1" applyFill="1" applyBorder="1">
      <alignment vertical="center"/>
    </xf>
    <xf numFmtId="0" fontId="6" fillId="12" borderId="57" xfId="0" applyNumberFormat="1" applyFont="1" applyFill="1" applyBorder="1" applyAlignment="1" applyProtection="1">
      <alignment horizontal="center" vertical="center" wrapText="1"/>
    </xf>
    <xf numFmtId="0" fontId="0" fillId="12" borderId="7" xfId="0" applyNumberFormat="1" applyFont="1" applyFill="1" applyBorder="1" applyAlignment="1" applyProtection="1">
      <alignment horizontal="center" vertical="center" shrinkToFit="1"/>
    </xf>
    <xf numFmtId="0" fontId="32" fillId="12" borderId="16" xfId="0" applyFont="1" applyFill="1" applyBorder="1" applyAlignment="1">
      <alignment horizontal="center" vertical="center" wrapText="1"/>
    </xf>
    <xf numFmtId="0" fontId="0" fillId="12" borderId="10" xfId="0" applyFont="1" applyFill="1" applyBorder="1" applyAlignment="1">
      <alignment horizontal="center" vertical="center"/>
    </xf>
    <xf numFmtId="0" fontId="0" fillId="0" borderId="2" xfId="0" applyNumberFormat="1" applyFont="1" applyFill="1" applyBorder="1" applyAlignment="1" applyProtection="1">
      <alignment horizontal="center" vertical="center"/>
    </xf>
    <xf numFmtId="0" fontId="0" fillId="0" borderId="31" xfId="0" applyNumberFormat="1" applyFont="1" applyFill="1" applyBorder="1" applyAlignment="1" applyProtection="1">
      <alignment horizontal="center" vertical="center"/>
    </xf>
    <xf numFmtId="0" fontId="0" fillId="0" borderId="29"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xf>
    <xf numFmtId="0" fontId="0" fillId="0" borderId="32" xfId="0" applyNumberFormat="1" applyFont="1" applyFill="1" applyBorder="1" applyAlignment="1" applyProtection="1">
      <alignment horizontal="center" vertical="center"/>
    </xf>
    <xf numFmtId="0" fontId="0" fillId="0" borderId="53" xfId="0" applyNumberFormat="1" applyFont="1" applyFill="1" applyBorder="1" applyAlignment="1" applyProtection="1">
      <alignment horizontal="center" vertical="center"/>
    </xf>
    <xf numFmtId="179" fontId="44" fillId="12" borderId="5" xfId="0" applyNumberFormat="1" applyFont="1" applyFill="1" applyBorder="1" applyAlignment="1" applyProtection="1">
      <alignment horizontal="center" vertical="center"/>
    </xf>
    <xf numFmtId="179" fontId="44" fillId="12" borderId="10" xfId="0" applyNumberFormat="1" applyFont="1" applyFill="1" applyBorder="1" applyAlignment="1" applyProtection="1">
      <alignment horizontal="center" vertical="center"/>
    </xf>
    <xf numFmtId="177" fontId="0" fillId="12" borderId="0" xfId="0" applyNumberFormat="1" applyFont="1" applyFill="1" applyProtection="1">
      <alignment vertical="center"/>
    </xf>
    <xf numFmtId="177" fontId="0" fillId="4" borderId="0" xfId="0" applyNumberFormat="1" applyFont="1" applyFill="1" applyProtection="1">
      <alignment vertical="center"/>
    </xf>
    <xf numFmtId="177" fontId="0" fillId="13" borderId="0" xfId="0" applyNumberFormat="1" applyFont="1" applyFill="1" applyProtection="1">
      <alignment vertical="center"/>
    </xf>
    <xf numFmtId="178" fontId="41" fillId="0" borderId="15" xfId="0" applyNumberFormat="1" applyFont="1" applyFill="1" applyBorder="1" applyAlignment="1" applyProtection="1">
      <alignment horizontal="center" vertical="center"/>
    </xf>
    <xf numFmtId="182" fontId="43" fillId="18" borderId="5" xfId="3" applyNumberFormat="1" applyFont="1" applyFill="1" applyBorder="1" applyAlignment="1" applyProtection="1">
      <alignment horizontal="center" vertical="center"/>
    </xf>
    <xf numFmtId="0" fontId="33" fillId="14" borderId="14" xfId="0" applyFont="1" applyFill="1" applyBorder="1" applyAlignment="1" applyProtection="1">
      <alignment vertical="center" wrapText="1"/>
    </xf>
    <xf numFmtId="178" fontId="41" fillId="0" borderId="16" xfId="0" applyNumberFormat="1" applyFont="1" applyFill="1" applyBorder="1" applyAlignment="1" applyProtection="1">
      <alignment horizontal="center" vertical="center"/>
    </xf>
    <xf numFmtId="178" fontId="41" fillId="0" borderId="17" xfId="0" applyNumberFormat="1" applyFont="1" applyFill="1" applyBorder="1" applyAlignment="1" applyProtection="1">
      <alignment horizontal="center" vertical="center"/>
    </xf>
    <xf numFmtId="182" fontId="43" fillId="18" borderId="10" xfId="3" applyNumberFormat="1" applyFont="1" applyFill="1" applyBorder="1" applyAlignment="1" applyProtection="1">
      <alignment horizontal="center" vertical="center"/>
    </xf>
    <xf numFmtId="179" fontId="41" fillId="20" borderId="5" xfId="0" applyNumberFormat="1" applyFont="1" applyFill="1" applyBorder="1" applyAlignment="1" applyProtection="1">
      <alignment horizontal="center" vertical="center"/>
    </xf>
    <xf numFmtId="179" fontId="41" fillId="20" borderId="10" xfId="0" applyNumberFormat="1" applyFont="1" applyFill="1" applyBorder="1" applyAlignment="1" applyProtection="1">
      <alignment horizontal="center" vertical="center"/>
    </xf>
    <xf numFmtId="178" fontId="18" fillId="3" borderId="5" xfId="0" applyNumberFormat="1" applyFont="1" applyFill="1" applyBorder="1" applyAlignment="1" applyProtection="1">
      <alignment horizontal="right" vertical="center"/>
    </xf>
    <xf numFmtId="178" fontId="18" fillId="3" borderId="10" xfId="0" applyNumberFormat="1" applyFont="1" applyFill="1" applyBorder="1" applyAlignment="1" applyProtection="1">
      <alignment horizontal="right" vertical="center"/>
    </xf>
    <xf numFmtId="180" fontId="49" fillId="2" borderId="0" xfId="0" applyNumberFormat="1" applyFont="1" applyFill="1" applyAlignment="1" applyProtection="1">
      <alignment horizontal="center" vertical="center"/>
    </xf>
    <xf numFmtId="0" fontId="49" fillId="12" borderId="0" xfId="0" applyFont="1" applyFill="1" applyProtection="1">
      <alignment vertical="center"/>
    </xf>
    <xf numFmtId="0" fontId="49" fillId="2" borderId="0" xfId="0" applyFont="1" applyFill="1" applyProtection="1">
      <alignment vertical="center"/>
    </xf>
    <xf numFmtId="0" fontId="5" fillId="15" borderId="5" xfId="0" applyNumberFormat="1" applyFont="1" applyFill="1" applyBorder="1" applyAlignment="1" applyProtection="1">
      <alignment horizontal="left" vertical="center" shrinkToFit="1"/>
    </xf>
    <xf numFmtId="0" fontId="6" fillId="0" borderId="5" xfId="0" applyNumberFormat="1" applyFont="1" applyFill="1" applyBorder="1" applyAlignment="1" applyProtection="1">
      <alignment horizontal="left" vertical="center"/>
    </xf>
    <xf numFmtId="0" fontId="6" fillId="0" borderId="10" xfId="0" applyNumberFormat="1" applyFont="1" applyFill="1" applyBorder="1" applyAlignment="1" applyProtection="1">
      <alignment horizontal="left" vertical="center"/>
    </xf>
    <xf numFmtId="0" fontId="30" fillId="0" borderId="0" xfId="0" applyFont="1" applyAlignment="1">
      <alignment horizontal="left" vertical="top" wrapText="1"/>
    </xf>
    <xf numFmtId="0" fontId="30" fillId="12" borderId="0" xfId="0" applyFont="1" applyFill="1" applyAlignment="1">
      <alignment horizontal="left" vertical="top" wrapText="1"/>
    </xf>
    <xf numFmtId="0" fontId="26" fillId="12" borderId="5" xfId="0" applyFont="1" applyFill="1" applyBorder="1" applyAlignment="1" applyProtection="1">
      <alignment horizontal="center" vertical="center"/>
    </xf>
    <xf numFmtId="0" fontId="26" fillId="0" borderId="5" xfId="0" applyFont="1" applyFill="1" applyBorder="1" applyAlignment="1" applyProtection="1">
      <alignment horizontal="center" vertical="center"/>
    </xf>
    <xf numFmtId="0" fontId="11" fillId="12" borderId="0" xfId="0" applyFont="1" applyFill="1" applyBorder="1" applyAlignment="1" applyProtection="1">
      <alignment horizontal="center" vertical="center"/>
    </xf>
    <xf numFmtId="181" fontId="45" fillId="12" borderId="7" xfId="3" applyNumberFormat="1" applyFont="1" applyFill="1" applyBorder="1" applyAlignment="1" applyProtection="1">
      <alignment horizontal="center" vertical="center"/>
    </xf>
    <xf numFmtId="181" fontId="45" fillId="12" borderId="5" xfId="3" applyNumberFormat="1" applyFont="1" applyFill="1" applyBorder="1" applyAlignment="1" applyProtection="1">
      <alignment horizontal="center" vertical="center"/>
    </xf>
    <xf numFmtId="176" fontId="34" fillId="12" borderId="0" xfId="0" applyNumberFormat="1" applyFont="1" applyFill="1" applyBorder="1" applyAlignment="1" applyProtection="1">
      <alignment horizontal="center" vertical="center"/>
    </xf>
    <xf numFmtId="181" fontId="45" fillId="12" borderId="16" xfId="3" applyNumberFormat="1" applyFont="1" applyFill="1" applyBorder="1" applyAlignment="1" applyProtection="1">
      <alignment horizontal="center" vertical="center"/>
    </xf>
    <xf numFmtId="181" fontId="45" fillId="12" borderId="10" xfId="3" applyNumberFormat="1" applyFont="1" applyFill="1" applyBorder="1" applyAlignment="1" applyProtection="1">
      <alignment horizontal="center" vertical="center"/>
    </xf>
    <xf numFmtId="181" fontId="44" fillId="12" borderId="7" xfId="3" applyNumberFormat="1" applyFont="1" applyFill="1" applyBorder="1" applyAlignment="1" applyProtection="1">
      <alignment horizontal="center" vertical="center"/>
    </xf>
    <xf numFmtId="181" fontId="44" fillId="12" borderId="5" xfId="3" applyNumberFormat="1" applyFont="1" applyFill="1" applyBorder="1" applyAlignment="1" applyProtection="1">
      <alignment horizontal="center" vertical="center"/>
    </xf>
    <xf numFmtId="0" fontId="0" fillId="0" borderId="0" xfId="0" applyFont="1">
      <alignment vertical="center"/>
    </xf>
    <xf numFmtId="178" fontId="50" fillId="4" borderId="0" xfId="0" applyNumberFormat="1" applyFont="1" applyFill="1" applyBorder="1" applyAlignment="1" applyProtection="1">
      <alignment horizontal="right" vertical="center" shrinkToFit="1"/>
    </xf>
    <xf numFmtId="0" fontId="46" fillId="4" borderId="0" xfId="0" applyNumberFormat="1" applyFont="1" applyFill="1" applyBorder="1" applyAlignment="1" applyProtection="1">
      <alignment horizontal="center" vertical="center" shrinkToFit="1"/>
    </xf>
    <xf numFmtId="180" fontId="46" fillId="4" borderId="0" xfId="0" applyNumberFormat="1" applyFont="1" applyFill="1" applyBorder="1" applyAlignment="1" applyProtection="1">
      <alignment horizontal="center" vertical="center" shrinkToFit="1"/>
    </xf>
    <xf numFmtId="0" fontId="26" fillId="13" borderId="0" xfId="0" applyFont="1" applyFill="1">
      <alignment vertical="center"/>
    </xf>
    <xf numFmtId="0" fontId="0" fillId="0" borderId="0" xfId="0" applyFill="1" applyAlignment="1">
      <alignment vertical="center" wrapText="1"/>
    </xf>
    <xf numFmtId="0" fontId="18" fillId="0" borderId="0" xfId="0" applyFont="1" applyFill="1" applyAlignment="1">
      <alignment vertical="top" wrapText="1"/>
    </xf>
    <xf numFmtId="0" fontId="6" fillId="0" borderId="0" xfId="0" applyFont="1">
      <alignment vertical="center"/>
    </xf>
    <xf numFmtId="0" fontId="6" fillId="13" borderId="0" xfId="0" applyFont="1" applyFill="1">
      <alignment vertical="center"/>
    </xf>
    <xf numFmtId="179" fontId="44" fillId="12" borderId="9" xfId="3" applyNumberFormat="1" applyFont="1" applyFill="1" applyBorder="1" applyAlignment="1" applyProtection="1">
      <alignment horizontal="center" vertical="center"/>
    </xf>
    <xf numFmtId="179" fontId="44" fillId="12" borderId="20" xfId="3" applyNumberFormat="1" applyFont="1" applyFill="1" applyBorder="1" applyAlignment="1" applyProtection="1">
      <alignment horizontal="center" vertical="center"/>
    </xf>
    <xf numFmtId="0" fontId="7" fillId="12" borderId="0" xfId="0" applyFont="1" applyFill="1" applyBorder="1" applyAlignment="1" applyProtection="1">
      <alignment horizontal="center" vertical="center"/>
    </xf>
    <xf numFmtId="0" fontId="0" fillId="12" borderId="0" xfId="0" applyFill="1" applyAlignment="1" applyProtection="1">
      <alignment horizontal="center" vertical="center"/>
    </xf>
    <xf numFmtId="183" fontId="44" fillId="12" borderId="5" xfId="3" applyNumberFormat="1" applyFont="1" applyFill="1" applyBorder="1" applyAlignment="1" applyProtection="1">
      <alignment horizontal="center" vertical="center"/>
    </xf>
    <xf numFmtId="183" fontId="44" fillId="12" borderId="10" xfId="3" applyNumberFormat="1" applyFont="1" applyFill="1" applyBorder="1" applyAlignment="1" applyProtection="1">
      <alignment horizontal="center" vertical="center"/>
    </xf>
    <xf numFmtId="177" fontId="27" fillId="22" borderId="5" xfId="0" applyNumberFormat="1" applyFont="1" applyFill="1" applyBorder="1" applyAlignment="1" applyProtection="1">
      <alignment vertical="center" shrinkToFit="1"/>
      <protection locked="0"/>
    </xf>
    <xf numFmtId="0" fontId="16" fillId="12" borderId="0" xfId="0" applyFont="1" applyFill="1" applyBorder="1" applyAlignment="1" applyProtection="1">
      <alignment vertical="top" wrapText="1"/>
      <protection locked="0"/>
    </xf>
    <xf numFmtId="0" fontId="9" fillId="12" borderId="0" xfId="0" applyFont="1" applyFill="1" applyBorder="1" applyAlignment="1" applyProtection="1">
      <alignment vertical="top"/>
      <protection locked="0"/>
    </xf>
    <xf numFmtId="0" fontId="9" fillId="12" borderId="0" xfId="0" applyFont="1" applyFill="1" applyBorder="1" applyAlignment="1" applyProtection="1">
      <alignment horizontal="left" vertical="top"/>
    </xf>
    <xf numFmtId="178" fontId="12" fillId="12" borderId="0" xfId="0" applyNumberFormat="1" applyFont="1" applyFill="1" applyBorder="1" applyAlignment="1" applyProtection="1">
      <alignment horizontal="right" vertical="center"/>
    </xf>
    <xf numFmtId="0" fontId="13" fillId="12" borderId="0" xfId="0" applyNumberFormat="1" applyFont="1" applyFill="1" applyBorder="1" applyAlignment="1" applyProtection="1">
      <alignment horizontal="center" vertical="center"/>
    </xf>
    <xf numFmtId="0" fontId="10" fillId="23" borderId="0" xfId="0" applyFont="1" applyFill="1" applyBorder="1" applyAlignment="1" applyProtection="1">
      <alignment vertical="center" wrapText="1"/>
    </xf>
    <xf numFmtId="0" fontId="9" fillId="23" borderId="0" xfId="0" applyFont="1" applyFill="1" applyBorder="1" applyAlignment="1" applyProtection="1">
      <alignment vertical="center"/>
    </xf>
    <xf numFmtId="0" fontId="28" fillId="12" borderId="0" xfId="0" applyNumberFormat="1" applyFont="1" applyFill="1" applyBorder="1" applyAlignment="1" applyProtection="1">
      <alignment horizontal="center" vertical="center" wrapText="1"/>
    </xf>
    <xf numFmtId="180" fontId="49" fillId="12" borderId="0" xfId="0" applyNumberFormat="1" applyFont="1" applyFill="1" applyBorder="1" applyAlignment="1" applyProtection="1">
      <alignment horizontal="center" vertical="center"/>
    </xf>
    <xf numFmtId="180" fontId="49" fillId="12" borderId="0" xfId="0" applyNumberFormat="1" applyFont="1" applyFill="1" applyBorder="1" applyProtection="1">
      <alignment vertical="center"/>
    </xf>
    <xf numFmtId="180" fontId="49" fillId="12" borderId="0" xfId="0" applyNumberFormat="1" applyFont="1" applyFill="1" applyProtection="1">
      <alignment vertical="center"/>
    </xf>
    <xf numFmtId="176" fontId="18" fillId="12" borderId="0" xfId="0" applyNumberFormat="1" applyFont="1" applyFill="1" applyBorder="1" applyAlignment="1">
      <alignment horizontal="center" vertical="center"/>
    </xf>
    <xf numFmtId="176" fontId="18" fillId="12" borderId="0" xfId="0" applyNumberFormat="1" applyFont="1" applyFill="1" applyBorder="1" applyAlignment="1">
      <alignment horizontal="center" vertical="center" wrapText="1"/>
    </xf>
    <xf numFmtId="180" fontId="0" fillId="12" borderId="0" xfId="0" applyNumberFormat="1" applyFill="1" applyAlignment="1" applyProtection="1">
      <alignment horizontal="center" vertical="center"/>
    </xf>
    <xf numFmtId="180" fontId="39" fillId="12" borderId="0" xfId="0" applyNumberFormat="1" applyFont="1" applyFill="1" applyBorder="1" applyAlignment="1" applyProtection="1">
      <alignment horizontal="center" vertical="center"/>
    </xf>
    <xf numFmtId="180" fontId="40" fillId="12" borderId="0" xfId="0" applyNumberFormat="1" applyFont="1" applyFill="1" applyBorder="1" applyAlignment="1" applyProtection="1">
      <alignment horizontal="center" vertical="center"/>
    </xf>
    <xf numFmtId="180" fontId="40" fillId="12" borderId="0" xfId="0" applyNumberFormat="1" applyFont="1" applyFill="1" applyBorder="1" applyAlignment="1" applyProtection="1">
      <alignment horizontal="center" vertical="center" wrapText="1"/>
    </xf>
    <xf numFmtId="180" fontId="5" fillId="12" borderId="0" xfId="0" applyNumberFormat="1" applyFont="1" applyFill="1" applyBorder="1" applyAlignment="1" applyProtection="1">
      <alignment horizontal="center" vertical="center" wrapText="1"/>
    </xf>
    <xf numFmtId="180" fontId="42" fillId="12" borderId="0" xfId="0" applyNumberFormat="1" applyFont="1" applyFill="1" applyBorder="1" applyAlignment="1" applyProtection="1">
      <alignment horizontal="center" vertical="center" wrapText="1"/>
    </xf>
    <xf numFmtId="180" fontId="40" fillId="12" borderId="0" xfId="0" applyNumberFormat="1" applyFont="1" applyFill="1" applyBorder="1" applyAlignment="1" applyProtection="1">
      <alignment horizontal="left" vertical="center"/>
    </xf>
    <xf numFmtId="179" fontId="41" fillId="12" borderId="0" xfId="0" applyNumberFormat="1" applyFont="1" applyFill="1" applyBorder="1" applyAlignment="1" applyProtection="1">
      <alignment horizontal="center" vertical="center"/>
    </xf>
    <xf numFmtId="178" fontId="41" fillId="12" borderId="0" xfId="0" applyNumberFormat="1" applyFont="1" applyFill="1" applyBorder="1" applyAlignment="1">
      <alignment horizontal="center" vertical="center"/>
    </xf>
    <xf numFmtId="182" fontId="43" fillId="12" borderId="0" xfId="3" applyNumberFormat="1" applyFont="1" applyFill="1" applyBorder="1" applyAlignment="1">
      <alignment horizontal="center" vertical="center"/>
    </xf>
    <xf numFmtId="181" fontId="43" fillId="12" borderId="0" xfId="3" applyNumberFormat="1" applyFont="1" applyFill="1" applyBorder="1" applyAlignment="1">
      <alignment horizontal="center" vertical="center"/>
    </xf>
    <xf numFmtId="0" fontId="39" fillId="2" borderId="0" xfId="0" applyFont="1" applyFill="1" applyProtection="1">
      <alignment vertical="center"/>
    </xf>
    <xf numFmtId="0" fontId="51" fillId="2" borderId="0" xfId="0" applyFont="1" applyFill="1" applyBorder="1" applyAlignment="1" applyProtection="1">
      <alignment horizontal="left" vertical="top"/>
    </xf>
    <xf numFmtId="0" fontId="51" fillId="4" borderId="0" xfId="0" applyFont="1" applyFill="1" applyBorder="1" applyAlignment="1" applyProtection="1">
      <alignment horizontal="left" vertical="top"/>
    </xf>
    <xf numFmtId="0" fontId="39" fillId="13" borderId="0" xfId="0" applyFont="1" applyFill="1" applyProtection="1">
      <alignment vertical="center"/>
    </xf>
    <xf numFmtId="180" fontId="0" fillId="0" borderId="0" xfId="0" applyNumberFormat="1" applyFont="1" applyBorder="1" applyAlignment="1" applyProtection="1">
      <alignment horizontal="center" vertical="center"/>
    </xf>
    <xf numFmtId="180" fontId="0" fillId="0" borderId="0" xfId="0" applyNumberFormat="1" applyFont="1" applyAlignment="1" applyProtection="1">
      <alignment horizontal="center" vertical="center"/>
    </xf>
    <xf numFmtId="180" fontId="0" fillId="0" borderId="0" xfId="0" applyNumberFormat="1" applyFont="1" applyFill="1" applyBorder="1" applyAlignment="1" applyProtection="1">
      <alignment horizontal="center" vertical="center"/>
    </xf>
    <xf numFmtId="0" fontId="0" fillId="0" borderId="0" xfId="0" applyFont="1" applyAlignment="1">
      <alignment horizontal="center" vertical="center"/>
    </xf>
    <xf numFmtId="180" fontId="0" fillId="2" borderId="0" xfId="0" applyNumberFormat="1" applyFont="1" applyFill="1" applyAlignment="1" applyProtection="1">
      <alignment horizontal="center" vertical="center"/>
    </xf>
    <xf numFmtId="0" fontId="0" fillId="0" borderId="0" xfId="0" applyFont="1" applyProtection="1">
      <alignment vertical="center"/>
    </xf>
    <xf numFmtId="0" fontId="0" fillId="12" borderId="0" xfId="0" applyFont="1" applyFill="1" applyBorder="1" applyProtection="1">
      <alignment vertical="center"/>
    </xf>
    <xf numFmtId="0" fontId="0" fillId="12" borderId="0" xfId="0" applyFont="1" applyFill="1">
      <alignment vertical="center"/>
    </xf>
    <xf numFmtId="0" fontId="0" fillId="4" borderId="0" xfId="0" applyFont="1" applyFill="1">
      <alignment vertical="center"/>
    </xf>
    <xf numFmtId="0" fontId="0" fillId="13" borderId="0" xfId="0" applyFont="1" applyFill="1">
      <alignment vertical="center"/>
    </xf>
    <xf numFmtId="177" fontId="8" fillId="12" borderId="0" xfId="0" applyNumberFormat="1" applyFont="1" applyFill="1" applyAlignment="1" applyProtection="1">
      <alignment vertical="center" shrinkToFit="1"/>
    </xf>
    <xf numFmtId="0" fontId="8" fillId="12" borderId="0" xfId="0" applyFont="1" applyFill="1" applyProtection="1">
      <alignment vertical="center"/>
    </xf>
    <xf numFmtId="180" fontId="0" fillId="0" borderId="5" xfId="0" applyNumberFormat="1" applyFont="1" applyBorder="1" applyAlignment="1" applyProtection="1">
      <alignment horizontal="center" vertical="center"/>
    </xf>
    <xf numFmtId="176" fontId="0" fillId="16" borderId="5" xfId="0" applyNumberFormat="1" applyFont="1" applyFill="1" applyBorder="1" applyProtection="1">
      <alignment vertical="center"/>
    </xf>
    <xf numFmtId="176" fontId="39" fillId="18" borderId="5" xfId="0" applyNumberFormat="1" applyFont="1" applyFill="1" applyBorder="1" applyAlignment="1" applyProtection="1">
      <alignment vertical="center"/>
    </xf>
    <xf numFmtId="180" fontId="0" fillId="12" borderId="0" xfId="0" applyNumberFormat="1" applyFont="1" applyFill="1" applyProtection="1">
      <alignment vertical="center"/>
    </xf>
    <xf numFmtId="49" fontId="0" fillId="0" borderId="0" xfId="0" applyNumberFormat="1" applyFont="1" applyFill="1" applyBorder="1" applyAlignment="1" applyProtection="1">
      <alignment horizontal="center" vertical="center" wrapText="1"/>
    </xf>
    <xf numFmtId="49" fontId="0" fillId="0" borderId="0" xfId="0" applyNumberFormat="1" applyFont="1" applyFill="1" applyBorder="1" applyAlignment="1">
      <alignment horizontal="center" vertical="center" wrapText="1"/>
    </xf>
    <xf numFmtId="0" fontId="0" fillId="12" borderId="0" xfId="0" applyFill="1" applyBorder="1" applyAlignment="1" applyProtection="1">
      <alignment horizontal="left" vertical="top"/>
    </xf>
    <xf numFmtId="177" fontId="7" fillId="12" borderId="0" xfId="0" applyNumberFormat="1" applyFont="1" applyFill="1" applyBorder="1" applyAlignment="1">
      <alignment horizontal="center" vertical="center"/>
    </xf>
    <xf numFmtId="0" fontId="8" fillId="12" borderId="27" xfId="0" applyFont="1" applyFill="1" applyBorder="1" applyAlignment="1">
      <alignment vertical="center" wrapText="1"/>
    </xf>
    <xf numFmtId="0" fontId="8" fillId="12" borderId="5" xfId="0" applyFont="1" applyFill="1" applyBorder="1" applyAlignment="1">
      <alignment vertical="center" wrapText="1"/>
    </xf>
    <xf numFmtId="0" fontId="8" fillId="12" borderId="35" xfId="0" applyFont="1" applyFill="1" applyBorder="1" applyAlignment="1">
      <alignment vertical="center" wrapText="1"/>
    </xf>
    <xf numFmtId="177" fontId="0" fillId="0" borderId="0" xfId="0" applyNumberFormat="1" applyFont="1" applyAlignment="1" applyProtection="1">
      <alignment horizontal="center" vertical="center"/>
    </xf>
    <xf numFmtId="180" fontId="0" fillId="0" borderId="0" xfId="0" applyNumberFormat="1" applyAlignment="1" applyProtection="1">
      <alignment horizontal="center" vertical="center"/>
    </xf>
    <xf numFmtId="179" fontId="46" fillId="12" borderId="0" xfId="0" applyNumberFormat="1" applyFont="1" applyFill="1">
      <alignment vertical="center"/>
    </xf>
    <xf numFmtId="179" fontId="27" fillId="22" borderId="5" xfId="0" applyNumberFormat="1" applyFont="1" applyFill="1" applyBorder="1" applyAlignment="1" applyProtection="1">
      <alignment vertical="center" shrinkToFit="1"/>
      <protection locked="0"/>
    </xf>
    <xf numFmtId="179" fontId="46" fillId="0" borderId="0" xfId="0" applyNumberFormat="1" applyFont="1">
      <alignment vertical="center"/>
    </xf>
    <xf numFmtId="179" fontId="46" fillId="4" borderId="0" xfId="0" applyNumberFormat="1" applyFont="1" applyFill="1" applyBorder="1" applyAlignment="1" applyProtection="1">
      <alignment horizontal="center" vertical="center"/>
    </xf>
    <xf numFmtId="179" fontId="46" fillId="0" borderId="0" xfId="0" applyNumberFormat="1" applyFont="1" applyFill="1">
      <alignment vertical="center"/>
    </xf>
    <xf numFmtId="180" fontId="0" fillId="12" borderId="35" xfId="0" applyNumberFormat="1" applyFont="1" applyFill="1" applyBorder="1" applyAlignment="1">
      <alignment horizontal="center" vertical="center" shrinkToFit="1"/>
    </xf>
    <xf numFmtId="0" fontId="0" fillId="12" borderId="5" xfId="0" applyFont="1" applyFill="1" applyBorder="1" applyAlignment="1">
      <alignment horizontal="center" vertical="center"/>
    </xf>
    <xf numFmtId="0" fontId="46" fillId="12" borderId="22" xfId="0" applyFont="1" applyFill="1" applyBorder="1" applyAlignment="1">
      <alignment horizontal="center" vertical="center" shrinkToFit="1"/>
    </xf>
    <xf numFmtId="176" fontId="46" fillId="21" borderId="57" xfId="0" applyNumberFormat="1" applyFont="1" applyFill="1" applyBorder="1" applyAlignment="1" applyProtection="1">
      <alignment horizontal="center" vertical="center" shrinkToFit="1"/>
      <protection locked="0"/>
    </xf>
    <xf numFmtId="176" fontId="46" fillId="21" borderId="16" xfId="0" applyNumberFormat="1" applyFont="1" applyFill="1" applyBorder="1" applyAlignment="1" applyProtection="1">
      <alignment horizontal="center" vertical="center" shrinkToFit="1"/>
      <protection locked="0"/>
    </xf>
    <xf numFmtId="0" fontId="0" fillId="12" borderId="57" xfId="0" applyFont="1" applyFill="1" applyBorder="1" applyAlignment="1">
      <alignment horizontal="center" vertical="center" shrinkToFit="1"/>
    </xf>
    <xf numFmtId="176" fontId="46" fillId="21" borderId="7" xfId="0" applyNumberFormat="1" applyFont="1" applyFill="1" applyBorder="1" applyAlignment="1" applyProtection="1">
      <alignment horizontal="center" vertical="center" shrinkToFit="1"/>
      <protection locked="0"/>
    </xf>
    <xf numFmtId="0" fontId="0" fillId="12" borderId="0" xfId="0" applyFont="1" applyFill="1" applyAlignment="1" applyProtection="1">
      <alignment horizontal="left" vertical="center"/>
    </xf>
    <xf numFmtId="176" fontId="46" fillId="21" borderId="86" xfId="0" applyNumberFormat="1" applyFont="1" applyFill="1" applyBorder="1" applyAlignment="1" applyProtection="1">
      <alignment horizontal="center" vertical="center" shrinkToFit="1"/>
      <protection locked="0"/>
    </xf>
    <xf numFmtId="176" fontId="46" fillId="21" borderId="87" xfId="0" applyNumberFormat="1" applyFont="1" applyFill="1" applyBorder="1" applyAlignment="1" applyProtection="1">
      <alignment horizontal="center" vertical="center" shrinkToFit="1"/>
      <protection locked="0"/>
    </xf>
    <xf numFmtId="0" fontId="0" fillId="12" borderId="88" xfId="0" applyFont="1" applyFill="1" applyBorder="1" applyAlignment="1">
      <alignment horizontal="center" vertical="center" shrinkToFit="1"/>
    </xf>
    <xf numFmtId="176" fontId="46" fillId="21" borderId="89" xfId="0" applyNumberFormat="1" applyFont="1" applyFill="1" applyBorder="1" applyAlignment="1" applyProtection="1">
      <alignment horizontal="center" vertical="center" shrinkToFit="1"/>
      <protection locked="0"/>
    </xf>
    <xf numFmtId="0" fontId="46" fillId="12" borderId="90" xfId="0" applyFont="1" applyFill="1" applyBorder="1" applyAlignment="1">
      <alignment horizontal="center" vertical="center" shrinkToFit="1"/>
    </xf>
    <xf numFmtId="176" fontId="46" fillId="21" borderId="21" xfId="0" applyNumberFormat="1" applyFont="1" applyFill="1" applyBorder="1" applyAlignment="1" applyProtection="1">
      <alignment horizontal="center" vertical="center" shrinkToFit="1"/>
      <protection locked="0"/>
    </xf>
    <xf numFmtId="176" fontId="46" fillId="21" borderId="17" xfId="0" applyNumberFormat="1" applyFont="1" applyFill="1" applyBorder="1" applyAlignment="1" applyProtection="1">
      <alignment horizontal="center" vertical="center" shrinkToFit="1"/>
      <protection locked="0"/>
    </xf>
    <xf numFmtId="0" fontId="0" fillId="12" borderId="91" xfId="0" applyFont="1" applyFill="1" applyBorder="1" applyAlignment="1">
      <alignment horizontal="center" vertical="center" shrinkToFit="1"/>
    </xf>
    <xf numFmtId="176" fontId="46" fillId="21" borderId="15" xfId="0" applyNumberFormat="1" applyFont="1" applyFill="1" applyBorder="1" applyAlignment="1" applyProtection="1">
      <alignment horizontal="center" vertical="center" shrinkToFit="1"/>
      <protection locked="0"/>
    </xf>
    <xf numFmtId="0" fontId="10" fillId="12" borderId="0" xfId="0" applyFont="1" applyFill="1" applyBorder="1" applyAlignment="1">
      <alignment horizontal="center" vertical="center"/>
    </xf>
    <xf numFmtId="0" fontId="13" fillId="12" borderId="0" xfId="0" applyNumberFormat="1" applyFont="1" applyFill="1" applyBorder="1" applyAlignment="1" applyProtection="1">
      <alignment horizontal="center" vertical="center" wrapText="1"/>
    </xf>
    <xf numFmtId="178" fontId="12" fillId="15" borderId="7" xfId="0" applyNumberFormat="1" applyFont="1" applyFill="1" applyBorder="1" applyAlignment="1">
      <alignment horizontal="center" vertical="center"/>
    </xf>
    <xf numFmtId="178" fontId="12" fillId="15" borderId="15" xfId="0" applyNumberFormat="1" applyFont="1" applyFill="1" applyBorder="1" applyAlignment="1">
      <alignment horizontal="center" vertical="center"/>
    </xf>
    <xf numFmtId="178" fontId="12" fillId="15" borderId="5" xfId="0" applyNumberFormat="1" applyFont="1" applyFill="1" applyBorder="1" applyAlignment="1">
      <alignment horizontal="center" vertical="center"/>
    </xf>
    <xf numFmtId="178" fontId="12" fillId="15" borderId="10" xfId="0" applyNumberFormat="1" applyFont="1" applyFill="1" applyBorder="1" applyAlignment="1">
      <alignment horizontal="center" vertical="center"/>
    </xf>
    <xf numFmtId="178" fontId="12" fillId="15" borderId="17" xfId="0" applyNumberFormat="1" applyFont="1" applyFill="1" applyBorder="1" applyAlignment="1">
      <alignment horizontal="center" vertical="center"/>
    </xf>
    <xf numFmtId="179" fontId="26" fillId="18" borderId="5" xfId="0" applyNumberFormat="1" applyFont="1" applyFill="1" applyBorder="1" applyAlignment="1" applyProtection="1">
      <alignment horizontal="center" vertical="center"/>
    </xf>
    <xf numFmtId="0" fontId="30" fillId="0" borderId="0" xfId="0" applyFont="1" applyAlignment="1">
      <alignment horizontal="left" vertical="top" wrapText="1"/>
    </xf>
    <xf numFmtId="180" fontId="0" fillId="12" borderId="0" xfId="0" applyNumberFormat="1" applyFont="1" applyFill="1" applyBorder="1" applyProtection="1">
      <alignment vertical="center"/>
    </xf>
    <xf numFmtId="177" fontId="0" fillId="12" borderId="0" xfId="0" applyNumberFormat="1" applyFont="1" applyFill="1" applyAlignment="1" applyProtection="1">
      <alignment horizontal="center" vertical="center"/>
    </xf>
    <xf numFmtId="180" fontId="0" fillId="12" borderId="0" xfId="0" applyNumberFormat="1" applyFont="1" applyFill="1" applyBorder="1" applyAlignment="1" applyProtection="1">
      <alignment horizontal="center" vertical="center"/>
    </xf>
    <xf numFmtId="180" fontId="0" fillId="12" borderId="0" xfId="0" applyNumberFormat="1" applyFont="1" applyFill="1" applyAlignment="1" applyProtection="1">
      <alignment horizontal="center" vertical="center"/>
    </xf>
    <xf numFmtId="0" fontId="0" fillId="12" borderId="0" xfId="0" applyFont="1" applyFill="1" applyAlignment="1">
      <alignment horizontal="center" vertical="center"/>
    </xf>
    <xf numFmtId="0" fontId="0" fillId="12" borderId="0" xfId="0" applyFont="1" applyFill="1" applyBorder="1" applyAlignment="1" applyProtection="1">
      <alignment horizontal="center" vertical="center"/>
    </xf>
    <xf numFmtId="180" fontId="0" fillId="12" borderId="5" xfId="0" applyNumberFormat="1" applyFont="1" applyFill="1" applyBorder="1" applyAlignment="1" applyProtection="1">
      <alignment horizontal="center" vertical="center"/>
    </xf>
    <xf numFmtId="180" fontId="0" fillId="12" borderId="0" xfId="0" applyNumberFormat="1" applyFill="1" applyBorder="1" applyAlignment="1" applyProtection="1">
      <alignment horizontal="center" vertical="center"/>
    </xf>
    <xf numFmtId="180" fontId="6" fillId="12" borderId="0" xfId="0" applyNumberFormat="1" applyFont="1" applyFill="1" applyProtection="1">
      <alignment vertical="center"/>
    </xf>
    <xf numFmtId="177" fontId="6" fillId="12" borderId="0" xfId="0" applyNumberFormat="1" applyFont="1" applyFill="1" applyProtection="1">
      <alignment vertical="center"/>
    </xf>
    <xf numFmtId="177" fontId="8" fillId="12" borderId="0" xfId="0" applyNumberFormat="1" applyFont="1" applyFill="1" applyProtection="1">
      <alignment vertical="center"/>
    </xf>
    <xf numFmtId="49" fontId="0" fillId="12" borderId="0" xfId="0" applyNumberFormat="1" applyFont="1" applyFill="1" applyBorder="1" applyAlignment="1" applyProtection="1">
      <alignment horizontal="center" vertical="center" wrapText="1"/>
    </xf>
    <xf numFmtId="49" fontId="0" fillId="12" borderId="0" xfId="0" applyNumberFormat="1" applyFont="1" applyFill="1" applyBorder="1" applyAlignment="1">
      <alignment horizontal="center" vertical="center" wrapText="1"/>
    </xf>
    <xf numFmtId="180" fontId="0" fillId="13" borderId="0" xfId="0" applyNumberFormat="1" applyFont="1" applyFill="1" applyProtection="1">
      <alignment vertical="center"/>
    </xf>
    <xf numFmtId="0" fontId="51" fillId="13" borderId="0" xfId="0" applyFont="1" applyFill="1" applyBorder="1" applyAlignment="1" applyProtection="1">
      <alignment horizontal="left" vertical="top"/>
    </xf>
    <xf numFmtId="0" fontId="6" fillId="12" borderId="0" xfId="0" applyFont="1" applyFill="1" applyBorder="1">
      <alignment vertical="center"/>
    </xf>
    <xf numFmtId="0" fontId="6" fillId="12" borderId="0" xfId="0" applyFont="1" applyFill="1" applyBorder="1" applyAlignment="1">
      <alignment horizontal="center" vertical="center"/>
    </xf>
    <xf numFmtId="180" fontId="6" fillId="12" borderId="0" xfId="0" applyNumberFormat="1" applyFont="1" applyFill="1" applyBorder="1" applyAlignment="1">
      <alignment vertical="center"/>
    </xf>
    <xf numFmtId="49" fontId="6" fillId="12" borderId="0" xfId="0" applyNumberFormat="1" applyFont="1" applyFill="1" applyBorder="1" applyAlignment="1">
      <alignment horizontal="left" vertical="center"/>
    </xf>
    <xf numFmtId="0" fontId="30" fillId="12" borderId="0" xfId="0" applyFont="1" applyFill="1" applyAlignment="1">
      <alignment horizontal="left" vertical="top" wrapText="1"/>
    </xf>
    <xf numFmtId="0" fontId="6" fillId="12" borderId="0" xfId="0" applyFont="1" applyFill="1" applyBorder="1" applyAlignment="1">
      <alignment horizontal="left" vertical="center"/>
    </xf>
    <xf numFmtId="0" fontId="18" fillId="12" borderId="0" xfId="0" applyFont="1" applyFill="1" applyAlignment="1">
      <alignment vertical="top" wrapText="1"/>
    </xf>
    <xf numFmtId="0" fontId="6" fillId="12" borderId="0" xfId="0" applyFont="1" applyFill="1" applyBorder="1" applyAlignment="1">
      <alignment vertical="center"/>
    </xf>
    <xf numFmtId="0" fontId="0" fillId="12" borderId="0" xfId="0" applyFill="1" applyAlignment="1" applyProtection="1">
      <alignment vertical="center" wrapText="1"/>
    </xf>
    <xf numFmtId="180" fontId="27" fillId="22" borderId="5" xfId="0" applyNumberFormat="1" applyFont="1" applyFill="1" applyBorder="1" applyAlignment="1" applyProtection="1">
      <alignment vertical="center" shrinkToFit="1"/>
      <protection locked="0"/>
    </xf>
    <xf numFmtId="0" fontId="0" fillId="12" borderId="0" xfId="0" applyFill="1" applyAlignment="1">
      <alignment vertical="center" wrapText="1"/>
    </xf>
    <xf numFmtId="0" fontId="7" fillId="12" borderId="0" xfId="0" applyFont="1" applyFill="1" applyBorder="1" applyAlignment="1" applyProtection="1">
      <alignment horizontal="center" vertical="center"/>
    </xf>
    <xf numFmtId="0" fontId="0" fillId="0" borderId="0" xfId="0" applyAlignment="1">
      <alignment horizontal="left" vertical="center"/>
    </xf>
    <xf numFmtId="0" fontId="46" fillId="12" borderId="0" xfId="0" applyFont="1" applyFill="1" applyProtection="1">
      <alignment vertical="center"/>
    </xf>
    <xf numFmtId="0" fontId="7" fillId="12" borderId="0" xfId="0" applyFont="1" applyFill="1" applyBorder="1" applyAlignment="1" applyProtection="1">
      <alignment vertical="center"/>
    </xf>
    <xf numFmtId="0" fontId="44" fillId="12" borderId="0" xfId="0" applyFont="1" applyFill="1" applyBorder="1" applyAlignment="1" applyProtection="1">
      <alignment horizontal="center" vertical="center"/>
    </xf>
    <xf numFmtId="0" fontId="0" fillId="0" borderId="0" xfId="0" applyAlignment="1" applyProtection="1">
      <alignment horizontal="left" vertical="center"/>
    </xf>
    <xf numFmtId="0" fontId="0" fillId="12" borderId="31" xfId="0" applyFill="1" applyBorder="1" applyAlignment="1" applyProtection="1">
      <alignment horizontal="left" vertical="top"/>
    </xf>
    <xf numFmtId="178" fontId="18" fillId="3" borderId="10" xfId="0" applyNumberFormat="1" applyFont="1" applyFill="1" applyBorder="1" applyAlignment="1" applyProtection="1">
      <alignment horizontal="center" vertical="center"/>
    </xf>
    <xf numFmtId="0" fontId="12" fillId="15" borderId="10" xfId="0" applyFont="1" applyFill="1" applyBorder="1" applyAlignment="1">
      <alignment horizontal="center" vertical="center"/>
    </xf>
    <xf numFmtId="0" fontId="0" fillId="12" borderId="38" xfId="0" applyFill="1" applyBorder="1" applyAlignment="1">
      <alignment horizontal="center" vertical="center"/>
    </xf>
    <xf numFmtId="0" fontId="0" fillId="12" borderId="44" xfId="0" applyFill="1" applyBorder="1" applyAlignment="1">
      <alignment horizontal="center" vertical="center"/>
    </xf>
    <xf numFmtId="0" fontId="0" fillId="12" borderId="55" xfId="0" applyFill="1" applyBorder="1" applyAlignment="1">
      <alignment horizontal="center" vertical="center"/>
    </xf>
    <xf numFmtId="178" fontId="12" fillId="4" borderId="0" xfId="0" applyNumberFormat="1" applyFont="1" applyFill="1" applyBorder="1" applyAlignment="1" applyProtection="1">
      <alignment horizontal="center" vertical="center"/>
    </xf>
    <xf numFmtId="0" fontId="0" fillId="4" borderId="0" xfId="0" applyFill="1" applyAlignment="1" applyProtection="1">
      <alignment horizontal="center" vertical="center"/>
    </xf>
    <xf numFmtId="0" fontId="0" fillId="13" borderId="0" xfId="0" applyFill="1" applyAlignment="1" applyProtection="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177" fontId="27" fillId="22" borderId="5" xfId="0" applyNumberFormat="1" applyFont="1" applyFill="1" applyBorder="1" applyAlignment="1" applyProtection="1">
      <alignment horizontal="center" vertical="center" shrinkToFit="1"/>
      <protection locked="0"/>
    </xf>
    <xf numFmtId="177" fontId="0" fillId="16" borderId="5" xfId="0" applyNumberFormat="1" applyFont="1" applyFill="1" applyBorder="1" applyAlignment="1" applyProtection="1">
      <alignment horizontal="center" vertical="center"/>
    </xf>
    <xf numFmtId="176" fontId="0" fillId="16" borderId="5" xfId="0" applyNumberFormat="1" applyFont="1" applyFill="1" applyBorder="1" applyAlignment="1" applyProtection="1">
      <alignment horizontal="center" vertical="center"/>
    </xf>
    <xf numFmtId="49" fontId="0" fillId="0" borderId="0" xfId="0" applyNumberFormat="1" applyBorder="1" applyProtection="1">
      <alignment vertical="center"/>
    </xf>
    <xf numFmtId="49" fontId="0" fillId="12" borderId="0" xfId="0" applyNumberFormat="1" applyFill="1" applyProtection="1">
      <alignment vertical="center"/>
    </xf>
    <xf numFmtId="0" fontId="50" fillId="12" borderId="0" xfId="0" applyFont="1" applyFill="1" applyBorder="1" applyAlignment="1" applyProtection="1">
      <alignment horizontal="center" vertical="center"/>
    </xf>
    <xf numFmtId="0" fontId="50" fillId="12" borderId="31" xfId="0" applyFont="1" applyFill="1" applyBorder="1" applyAlignment="1" applyProtection="1">
      <alignment horizontal="center" vertical="center"/>
    </xf>
    <xf numFmtId="49" fontId="44" fillId="12" borderId="0" xfId="0" applyNumberFormat="1" applyFont="1" applyFill="1" applyBorder="1" applyAlignment="1" applyProtection="1">
      <alignment horizontal="right" vertical="top" wrapText="1"/>
    </xf>
    <xf numFmtId="49" fontId="0" fillId="0" borderId="0" xfId="0" applyNumberFormat="1" applyProtection="1">
      <alignment vertical="center"/>
    </xf>
    <xf numFmtId="0" fontId="27" fillId="12" borderId="0" xfId="0" applyFont="1" applyFill="1" applyBorder="1" applyAlignment="1" applyProtection="1">
      <alignment vertical="center"/>
    </xf>
    <xf numFmtId="0" fontId="0" fillId="12" borderId="0" xfId="0" applyFill="1" applyBorder="1" applyAlignment="1" applyProtection="1">
      <alignment vertical="center"/>
    </xf>
    <xf numFmtId="177" fontId="0" fillId="12" borderId="31" xfId="0" applyNumberFormat="1" applyFont="1" applyFill="1" applyBorder="1" applyAlignment="1" applyProtection="1">
      <alignment vertical="top" shrinkToFit="1"/>
      <protection locked="0"/>
    </xf>
    <xf numFmtId="0" fontId="7" fillId="12" borderId="0" xfId="0" applyFont="1" applyFill="1" applyBorder="1" applyAlignment="1" applyProtection="1">
      <alignment horizontal="center" vertical="center" shrinkToFit="1"/>
    </xf>
    <xf numFmtId="0" fontId="44" fillId="12" borderId="0" xfId="0" applyFont="1" applyFill="1" applyBorder="1" applyAlignment="1" applyProtection="1">
      <alignment horizontal="right" vertical="center"/>
    </xf>
    <xf numFmtId="0" fontId="0" fillId="12" borderId="0" xfId="0" applyFill="1" applyBorder="1" applyAlignment="1" applyProtection="1">
      <alignment horizontal="center" vertical="center"/>
    </xf>
    <xf numFmtId="0" fontId="44" fillId="12" borderId="0" xfId="0" applyFont="1" applyFill="1" applyBorder="1" applyAlignment="1" applyProtection="1">
      <alignment vertical="top" wrapText="1"/>
    </xf>
    <xf numFmtId="0" fontId="44" fillId="12" borderId="0" xfId="0" applyFont="1" applyFill="1" applyBorder="1" applyAlignment="1" applyProtection="1">
      <alignment horizontal="left" vertical="top" wrapText="1"/>
    </xf>
    <xf numFmtId="49" fontId="44" fillId="12" borderId="0" xfId="0" applyNumberFormat="1" applyFont="1" applyFill="1" applyBorder="1" applyAlignment="1" applyProtection="1">
      <alignment vertical="top" wrapText="1"/>
    </xf>
    <xf numFmtId="0" fontId="6" fillId="13" borderId="0" xfId="0" applyFont="1" applyFill="1" applyAlignment="1">
      <alignment vertical="center"/>
    </xf>
    <xf numFmtId="0" fontId="46" fillId="12" borderId="0" xfId="0" applyFont="1" applyFill="1" applyAlignment="1">
      <alignment horizontal="center" vertical="center"/>
    </xf>
    <xf numFmtId="179" fontId="27" fillId="22" borderId="5" xfId="0" applyNumberFormat="1" applyFont="1" applyFill="1" applyBorder="1" applyAlignment="1" applyProtection="1">
      <alignment horizontal="center" vertical="center" shrinkToFit="1"/>
      <protection locked="0"/>
    </xf>
    <xf numFmtId="0" fontId="46" fillId="12" borderId="0" xfId="0" applyFont="1" applyFill="1" applyBorder="1" applyAlignment="1">
      <alignment horizontal="center" vertical="center"/>
    </xf>
    <xf numFmtId="0" fontId="46" fillId="0" borderId="0" xfId="0" applyFont="1" applyFill="1" applyAlignment="1">
      <alignment horizontal="center" vertical="center"/>
    </xf>
    <xf numFmtId="0" fontId="46" fillId="0" borderId="0" xfId="0" applyFont="1" applyAlignment="1">
      <alignment horizontal="center" vertical="center"/>
    </xf>
    <xf numFmtId="0" fontId="75" fillId="4" borderId="0" xfId="0" applyFont="1" applyFill="1" applyProtection="1">
      <alignment vertical="center"/>
    </xf>
    <xf numFmtId="0" fontId="0" fillId="13" borderId="0" xfId="0" applyFill="1" applyAlignment="1">
      <alignment vertical="top"/>
    </xf>
    <xf numFmtId="0" fontId="0" fillId="0" borderId="0" xfId="0" applyAlignment="1">
      <alignment vertical="top"/>
    </xf>
    <xf numFmtId="0" fontId="30" fillId="12" borderId="0" xfId="0" applyFont="1" applyFill="1" applyAlignment="1">
      <alignment horizontal="left" vertical="top" wrapText="1"/>
    </xf>
    <xf numFmtId="0" fontId="0" fillId="12" borderId="0" xfId="0" applyFill="1" applyBorder="1" applyAlignment="1" applyProtection="1">
      <alignment horizontal="center" vertical="center"/>
    </xf>
    <xf numFmtId="0" fontId="44" fillId="12" borderId="0" xfId="0" applyFont="1" applyFill="1" applyBorder="1" applyAlignment="1" applyProtection="1">
      <alignment vertical="top" wrapText="1"/>
    </xf>
    <xf numFmtId="0" fontId="44" fillId="12" borderId="0" xfId="0" applyFont="1" applyFill="1" applyBorder="1" applyAlignment="1" applyProtection="1">
      <alignment horizontal="left" vertical="top" wrapText="1"/>
    </xf>
    <xf numFmtId="49" fontId="44" fillId="12" borderId="0" xfId="0" applyNumberFormat="1" applyFont="1" applyFill="1" applyBorder="1" applyAlignment="1" applyProtection="1">
      <alignment vertical="top" wrapText="1"/>
    </xf>
    <xf numFmtId="49" fontId="44" fillId="12" borderId="0" xfId="0" applyNumberFormat="1" applyFont="1" applyFill="1" applyBorder="1" applyAlignment="1" applyProtection="1">
      <alignment vertical="top" wrapText="1"/>
    </xf>
    <xf numFmtId="177" fontId="44" fillId="22" borderId="33" xfId="0" applyNumberFormat="1" applyFont="1" applyFill="1" applyBorder="1" applyAlignment="1" applyProtection="1">
      <alignment vertical="top" wrapText="1" shrinkToFit="1"/>
    </xf>
    <xf numFmtId="177" fontId="44" fillId="22" borderId="0" xfId="0" applyNumberFormat="1" applyFont="1" applyFill="1" applyBorder="1" applyAlignment="1" applyProtection="1">
      <alignment vertical="top" wrapText="1" shrinkToFit="1"/>
    </xf>
    <xf numFmtId="177" fontId="44" fillId="22" borderId="1" xfId="0" applyNumberFormat="1" applyFont="1" applyFill="1" applyBorder="1" applyAlignment="1" applyProtection="1">
      <alignment vertical="top" wrapText="1" shrinkToFit="1"/>
    </xf>
    <xf numFmtId="177" fontId="77" fillId="22" borderId="0" xfId="0" applyNumberFormat="1" applyFont="1" applyFill="1" applyBorder="1" applyAlignment="1" applyProtection="1">
      <alignment horizontal="right" vertical="center" wrapText="1" shrinkToFit="1"/>
    </xf>
    <xf numFmtId="177" fontId="44" fillId="22" borderId="1" xfId="0" applyNumberFormat="1" applyFont="1" applyFill="1" applyBorder="1" applyAlignment="1" applyProtection="1">
      <alignment horizontal="left" vertical="center" wrapText="1" shrinkToFit="1"/>
    </xf>
    <xf numFmtId="0" fontId="30" fillId="12" borderId="0" xfId="0" applyFont="1" applyFill="1" applyAlignment="1">
      <alignment horizontal="left" vertical="center" wrapText="1"/>
    </xf>
    <xf numFmtId="0" fontId="30" fillId="12" borderId="0" xfId="0" applyFont="1" applyFill="1" applyAlignment="1">
      <alignment vertical="center" wrapText="1"/>
    </xf>
    <xf numFmtId="180" fontId="8" fillId="12" borderId="0" xfId="0" applyNumberFormat="1" applyFont="1" applyFill="1" applyBorder="1" applyAlignment="1">
      <alignment horizontal="center" vertical="center"/>
    </xf>
    <xf numFmtId="179" fontId="27" fillId="12" borderId="0" xfId="0" applyNumberFormat="1" applyFont="1" applyFill="1" applyBorder="1" applyAlignment="1" applyProtection="1">
      <alignment vertical="center" shrinkToFit="1"/>
    </xf>
    <xf numFmtId="179" fontId="46" fillId="0" borderId="0" xfId="0" applyNumberFormat="1" applyFont="1" applyProtection="1">
      <alignment vertical="center"/>
    </xf>
    <xf numFmtId="179" fontId="46" fillId="12" borderId="0" xfId="0" applyNumberFormat="1" applyFont="1" applyFill="1" applyBorder="1" applyProtection="1">
      <alignment vertical="center"/>
    </xf>
    <xf numFmtId="177" fontId="27" fillId="12" borderId="0" xfId="0" applyNumberFormat="1" applyFont="1" applyFill="1" applyBorder="1" applyAlignment="1" applyProtection="1">
      <alignment vertical="center" shrinkToFit="1"/>
    </xf>
    <xf numFmtId="178" fontId="50" fillId="0" borderId="0" xfId="0" applyNumberFormat="1" applyFont="1" applyFill="1" applyBorder="1" applyAlignment="1" applyProtection="1">
      <alignment horizontal="right" vertical="center" shrinkToFit="1"/>
    </xf>
    <xf numFmtId="0" fontId="46" fillId="0" borderId="0" xfId="0" applyNumberFormat="1" applyFont="1" applyFill="1" applyBorder="1" applyAlignment="1" applyProtection="1">
      <alignment horizontal="center" vertical="center" shrinkToFit="1"/>
    </xf>
    <xf numFmtId="178" fontId="50" fillId="12" borderId="0" xfId="0" applyNumberFormat="1" applyFont="1" applyFill="1" applyBorder="1" applyAlignment="1" applyProtection="1">
      <alignment horizontal="right" vertical="center" shrinkToFit="1"/>
    </xf>
    <xf numFmtId="0" fontId="5" fillId="12" borderId="0" xfId="0" applyNumberFormat="1" applyFont="1" applyFill="1" applyBorder="1" applyAlignment="1" applyProtection="1">
      <alignment horizontal="center" vertical="center" wrapText="1"/>
    </xf>
    <xf numFmtId="0" fontId="46" fillId="12" borderId="0" xfId="0" applyNumberFormat="1" applyFont="1" applyFill="1" applyBorder="1" applyAlignment="1" applyProtection="1">
      <alignment horizontal="center" vertical="center" shrinkToFit="1"/>
    </xf>
    <xf numFmtId="0" fontId="27" fillId="0" borderId="8" xfId="0" applyFont="1" applyFill="1" applyBorder="1" applyAlignment="1" applyProtection="1"/>
    <xf numFmtId="0" fontId="27" fillId="0" borderId="8" xfId="0" applyFont="1" applyFill="1" applyBorder="1" applyAlignment="1" applyProtection="1">
      <alignment horizontal="left"/>
    </xf>
    <xf numFmtId="179" fontId="44" fillId="12" borderId="0" xfId="0" applyNumberFormat="1" applyFont="1" applyFill="1" applyBorder="1" applyAlignment="1" applyProtection="1">
      <alignment horizontal="center" vertical="center"/>
    </xf>
    <xf numFmtId="181" fontId="45" fillId="12" borderId="0" xfId="3" applyNumberFormat="1" applyFont="1" applyFill="1" applyBorder="1" applyAlignment="1" applyProtection="1">
      <alignment horizontal="center" vertical="center"/>
    </xf>
    <xf numFmtId="183" fontId="44" fillId="12" borderId="0" xfId="3" applyNumberFormat="1" applyFont="1" applyFill="1" applyBorder="1" applyAlignment="1" applyProtection="1">
      <alignment horizontal="center" vertical="center"/>
    </xf>
    <xf numFmtId="179" fontId="44" fillId="12" borderId="0" xfId="3" applyNumberFormat="1" applyFont="1" applyFill="1" applyBorder="1" applyAlignment="1" applyProtection="1">
      <alignment horizontal="center" vertical="center"/>
    </xf>
    <xf numFmtId="181" fontId="44" fillId="12" borderId="16" xfId="3" applyNumberFormat="1" applyFont="1" applyFill="1" applyBorder="1" applyAlignment="1" applyProtection="1">
      <alignment horizontal="center" vertical="center"/>
    </xf>
    <xf numFmtId="181" fontId="44" fillId="12" borderId="10" xfId="3" applyNumberFormat="1" applyFont="1" applyFill="1" applyBorder="1" applyAlignment="1" applyProtection="1">
      <alignment horizontal="center" vertical="center"/>
    </xf>
    <xf numFmtId="0" fontId="7" fillId="12" borderId="0" xfId="0" applyNumberFormat="1" applyFont="1" applyFill="1" applyBorder="1" applyAlignment="1" applyProtection="1">
      <alignment horizontal="center" vertical="center" shrinkToFit="1"/>
    </xf>
    <xf numFmtId="0" fontId="26" fillId="12" borderId="0" xfId="0" applyFont="1" applyFill="1" applyBorder="1" applyAlignment="1" applyProtection="1">
      <alignment horizontal="center" vertical="center"/>
    </xf>
    <xf numFmtId="179" fontId="26" fillId="12" borderId="0" xfId="0" applyNumberFormat="1" applyFont="1" applyFill="1" applyBorder="1" applyAlignment="1" applyProtection="1">
      <alignment horizontal="center" vertical="center"/>
    </xf>
    <xf numFmtId="0" fontId="3" fillId="0" borderId="0" xfId="4">
      <alignment vertical="center"/>
    </xf>
    <xf numFmtId="0" fontId="8" fillId="0" borderId="0" xfId="4" applyFont="1" applyFill="1" applyAlignment="1">
      <alignment horizontal="left" vertical="center" wrapText="1"/>
    </xf>
    <xf numFmtId="0" fontId="3" fillId="12" borderId="5" xfId="4" applyFont="1" applyFill="1" applyBorder="1" applyAlignment="1">
      <alignment horizontal="center" vertical="center" shrinkToFit="1"/>
    </xf>
    <xf numFmtId="0" fontId="3" fillId="0" borderId="0" xfId="4" applyFont="1">
      <alignment vertical="center"/>
    </xf>
    <xf numFmtId="179" fontId="3" fillId="0" borderId="84" xfId="4" applyNumberFormat="1" applyBorder="1">
      <alignment vertical="center"/>
    </xf>
    <xf numFmtId="179" fontId="3" fillId="0" borderId="80" xfId="4" applyNumberFormat="1" applyBorder="1">
      <alignment vertical="center"/>
    </xf>
    <xf numFmtId="179" fontId="3" fillId="0" borderId="81" xfId="4" applyNumberFormat="1" applyBorder="1">
      <alignment vertical="center"/>
    </xf>
    <xf numFmtId="176" fontId="3" fillId="0" borderId="84" xfId="4" applyNumberFormat="1" applyBorder="1">
      <alignment vertical="center"/>
    </xf>
    <xf numFmtId="176" fontId="3" fillId="0" borderId="80" xfId="4" applyNumberFormat="1" applyBorder="1">
      <alignment vertical="center"/>
    </xf>
    <xf numFmtId="176" fontId="3" fillId="0" borderId="66" xfId="4" applyNumberFormat="1" applyBorder="1">
      <alignment vertical="center"/>
    </xf>
    <xf numFmtId="179" fontId="3" fillId="0" borderId="85" xfId="4" applyNumberFormat="1" applyBorder="1">
      <alignment vertical="center"/>
    </xf>
    <xf numFmtId="179" fontId="3" fillId="0" borderId="82" xfId="4" applyNumberFormat="1" applyBorder="1">
      <alignment vertical="center"/>
    </xf>
    <xf numFmtId="179" fontId="3" fillId="0" borderId="83" xfId="4" applyNumberFormat="1" applyBorder="1">
      <alignment vertical="center"/>
    </xf>
    <xf numFmtId="176" fontId="3" fillId="0" borderId="85" xfId="4" applyNumberFormat="1" applyBorder="1">
      <alignment vertical="center"/>
    </xf>
    <xf numFmtId="176" fontId="3" fillId="0" borderId="82" xfId="4" applyNumberFormat="1" applyBorder="1">
      <alignment vertical="center"/>
    </xf>
    <xf numFmtId="176" fontId="3" fillId="0" borderId="67" xfId="4" applyNumberFormat="1" applyBorder="1">
      <alignment vertical="center"/>
    </xf>
    <xf numFmtId="0" fontId="3" fillId="12" borderId="0" xfId="4" applyFill="1">
      <alignment vertical="center"/>
    </xf>
    <xf numFmtId="0" fontId="3" fillId="0" borderId="0" xfId="4" applyBorder="1" applyAlignment="1">
      <alignment horizontal="center" vertical="center"/>
    </xf>
    <xf numFmtId="0" fontId="70" fillId="0" borderId="0" xfId="4" applyFont="1" applyFill="1" applyBorder="1" applyAlignment="1">
      <alignment horizontal="left" vertical="center" wrapText="1"/>
    </xf>
    <xf numFmtId="176" fontId="3" fillId="0" borderId="0" xfId="4" applyNumberFormat="1" applyBorder="1">
      <alignment vertical="center"/>
    </xf>
    <xf numFmtId="0" fontId="8" fillId="0" borderId="0" xfId="4" applyFont="1" applyFill="1" applyAlignment="1">
      <alignment horizontal="right" vertical="center" wrapText="1"/>
    </xf>
    <xf numFmtId="0" fontId="8" fillId="12" borderId="0" xfId="4" applyFont="1" applyFill="1">
      <alignment vertical="center"/>
    </xf>
    <xf numFmtId="179" fontId="3" fillId="0" borderId="0" xfId="4" applyNumberFormat="1" applyBorder="1">
      <alignment vertical="center"/>
    </xf>
    <xf numFmtId="0" fontId="3" fillId="0" borderId="0" xfId="4" applyBorder="1">
      <alignment vertical="center"/>
    </xf>
    <xf numFmtId="0" fontId="81" fillId="15" borderId="8" xfId="0" applyFont="1" applyFill="1" applyBorder="1" applyAlignment="1">
      <alignment horizontal="left" vertical="center" wrapText="1"/>
    </xf>
    <xf numFmtId="0" fontId="0" fillId="12" borderId="0" xfId="0" applyFill="1" applyBorder="1" applyAlignment="1" applyProtection="1">
      <alignment horizontal="center" vertical="center"/>
    </xf>
    <xf numFmtId="0" fontId="7" fillId="12" borderId="0" xfId="0" applyFont="1" applyFill="1" applyBorder="1" applyAlignment="1" applyProtection="1">
      <alignment horizontal="center" vertical="center" shrinkToFit="1"/>
    </xf>
    <xf numFmtId="0" fontId="44" fillId="12" borderId="0" xfId="0" applyFont="1" applyFill="1" applyBorder="1" applyAlignment="1" applyProtection="1">
      <alignment horizontal="right" vertical="center"/>
    </xf>
    <xf numFmtId="0" fontId="44" fillId="12" borderId="0" xfId="0" applyFont="1" applyFill="1" applyBorder="1" applyAlignment="1" applyProtection="1">
      <alignment vertical="top" wrapText="1"/>
    </xf>
    <xf numFmtId="49" fontId="44" fillId="12" borderId="0" xfId="0" applyNumberFormat="1" applyFont="1" applyFill="1" applyBorder="1" applyAlignment="1" applyProtection="1">
      <alignment vertical="top" wrapText="1"/>
    </xf>
    <xf numFmtId="177" fontId="0" fillId="12" borderId="31" xfId="0" applyNumberFormat="1" applyFont="1" applyFill="1" applyBorder="1" applyAlignment="1" applyProtection="1">
      <alignment vertical="top" shrinkToFit="1"/>
    </xf>
    <xf numFmtId="0" fontId="4" fillId="12" borderId="0" xfId="0" applyFont="1" applyFill="1" applyAlignment="1" applyProtection="1">
      <alignment vertical="center" wrapText="1"/>
    </xf>
    <xf numFmtId="177" fontId="4" fillId="12" borderId="0" xfId="0" applyNumberFormat="1" applyFont="1" applyFill="1" applyAlignment="1" applyProtection="1">
      <alignment vertical="center" wrapText="1" shrinkToFit="1"/>
    </xf>
    <xf numFmtId="0" fontId="4" fillId="12" borderId="0" xfId="0" applyFont="1" applyFill="1" applyProtection="1">
      <alignment vertical="center"/>
    </xf>
    <xf numFmtId="177" fontId="0" fillId="22" borderId="34" xfId="0" applyNumberFormat="1" applyFill="1" applyBorder="1" applyAlignment="1" applyProtection="1">
      <alignment vertical="top" wrapText="1" shrinkToFit="1"/>
    </xf>
    <xf numFmtId="177" fontId="0" fillId="22" borderId="3" xfId="0" applyNumberFormat="1" applyFill="1" applyBorder="1" applyAlignment="1" applyProtection="1">
      <alignment vertical="top" wrapText="1" shrinkToFit="1"/>
    </xf>
    <xf numFmtId="177" fontId="0" fillId="22" borderId="4" xfId="0" applyNumberFormat="1" applyFill="1" applyBorder="1" applyAlignment="1" applyProtection="1">
      <alignment vertical="top" wrapText="1" shrinkToFit="1"/>
    </xf>
    <xf numFmtId="177" fontId="0" fillId="22" borderId="30" xfId="0" applyNumberFormat="1" applyFill="1" applyBorder="1" applyAlignment="1" applyProtection="1">
      <alignment vertical="top" wrapText="1" shrinkToFit="1"/>
    </xf>
    <xf numFmtId="177" fontId="0" fillId="22" borderId="31" xfId="0" applyNumberFormat="1" applyFill="1" applyBorder="1" applyAlignment="1" applyProtection="1">
      <alignment vertical="top" wrapText="1" shrinkToFit="1"/>
    </xf>
    <xf numFmtId="177" fontId="0" fillId="22" borderId="32" xfId="0" applyNumberFormat="1" applyFill="1" applyBorder="1" applyAlignment="1" applyProtection="1">
      <alignment vertical="top" wrapText="1" shrinkToFit="1"/>
    </xf>
    <xf numFmtId="177" fontId="0" fillId="22" borderId="33" xfId="0" applyNumberFormat="1" applyFill="1" applyBorder="1" applyAlignment="1" applyProtection="1">
      <alignment vertical="top" wrapText="1" shrinkToFit="1"/>
    </xf>
    <xf numFmtId="177" fontId="0" fillId="22" borderId="0" xfId="0" applyNumberFormat="1" applyFill="1" applyBorder="1" applyAlignment="1" applyProtection="1">
      <alignment vertical="top" wrapText="1" shrinkToFit="1"/>
    </xf>
    <xf numFmtId="177" fontId="0" fillId="22" borderId="1" xfId="0" applyNumberFormat="1" applyFill="1" applyBorder="1" applyAlignment="1" applyProtection="1">
      <alignment vertical="top" wrapText="1" shrinkToFit="1"/>
    </xf>
    <xf numFmtId="177" fontId="18" fillId="22" borderId="1" xfId="0" applyNumberFormat="1" applyFont="1" applyFill="1" applyBorder="1" applyAlignment="1" applyProtection="1">
      <alignment horizontal="left" vertical="center" wrapText="1" shrinkToFit="1"/>
    </xf>
    <xf numFmtId="177" fontId="0" fillId="0" borderId="0" xfId="0" applyNumberFormat="1" applyFill="1" applyBorder="1" applyAlignment="1" applyProtection="1">
      <alignment vertical="top" wrapText="1" shrinkToFit="1"/>
    </xf>
    <xf numFmtId="0" fontId="0" fillId="13" borderId="0" xfId="0" applyFill="1" applyAlignment="1" applyProtection="1">
      <alignment horizontal="left" vertical="top"/>
    </xf>
    <xf numFmtId="177" fontId="8" fillId="0" borderId="0" xfId="0" applyNumberFormat="1" applyFont="1" applyProtection="1">
      <alignment vertical="center"/>
    </xf>
    <xf numFmtId="180" fontId="6" fillId="12" borderId="0" xfId="0" applyNumberFormat="1" applyFont="1" applyFill="1" applyProtection="1">
      <alignment vertical="center"/>
    </xf>
    <xf numFmtId="0" fontId="22" fillId="0" borderId="0" xfId="1" applyFont="1" applyAlignment="1">
      <alignment horizontal="center" vertical="center"/>
    </xf>
    <xf numFmtId="0" fontId="23" fillId="0" borderId="0" xfId="1" applyFont="1" applyAlignment="1">
      <alignment horizontal="left" vertical="center" wrapText="1"/>
    </xf>
    <xf numFmtId="0" fontId="20" fillId="0" borderId="7" xfId="1" applyFont="1" applyBorder="1" applyAlignment="1">
      <alignment horizontal="center" vertical="center"/>
    </xf>
    <xf numFmtId="0" fontId="20" fillId="0" borderId="2" xfId="1" applyFont="1" applyBorder="1" applyAlignment="1">
      <alignment horizontal="center" vertical="center"/>
    </xf>
    <xf numFmtId="0" fontId="20" fillId="0" borderId="6" xfId="1" applyFont="1" applyBorder="1" applyAlignment="1">
      <alignment horizontal="center" vertical="center"/>
    </xf>
    <xf numFmtId="0" fontId="20" fillId="0" borderId="35" xfId="1" applyFont="1" applyBorder="1" applyAlignment="1">
      <alignment horizontal="center" vertical="center"/>
    </xf>
    <xf numFmtId="0" fontId="20" fillId="0" borderId="27" xfId="1" applyFont="1" applyBorder="1" applyAlignment="1">
      <alignment horizontal="center" vertical="center"/>
    </xf>
    <xf numFmtId="177" fontId="20" fillId="8" borderId="7" xfId="1" applyNumberFormat="1" applyFont="1" applyFill="1" applyBorder="1" applyAlignment="1" applyProtection="1">
      <alignment horizontal="center" vertical="center"/>
      <protection hidden="1"/>
    </xf>
    <xf numFmtId="177" fontId="20" fillId="8" borderId="2" xfId="1" applyNumberFormat="1" applyFont="1" applyFill="1" applyBorder="1" applyAlignment="1" applyProtection="1">
      <alignment horizontal="center" vertical="center"/>
      <protection hidden="1"/>
    </xf>
    <xf numFmtId="177" fontId="20" fillId="8" borderId="6" xfId="1" applyNumberFormat="1" applyFont="1" applyFill="1" applyBorder="1" applyAlignment="1" applyProtection="1">
      <alignment horizontal="center" vertical="center"/>
      <protection hidden="1"/>
    </xf>
    <xf numFmtId="0" fontId="20" fillId="0" borderId="7" xfId="1" applyFont="1" applyBorder="1" applyAlignment="1" applyProtection="1">
      <alignment horizontal="center" vertical="center" wrapText="1"/>
    </xf>
    <xf numFmtId="0" fontId="20" fillId="0" borderId="2" xfId="1" applyFont="1" applyBorder="1" applyAlignment="1" applyProtection="1">
      <alignment horizontal="center" vertical="center"/>
    </xf>
    <xf numFmtId="0" fontId="20" fillId="0" borderId="6" xfId="1" applyFont="1" applyBorder="1" applyAlignment="1" applyProtection="1">
      <alignment horizontal="center" vertical="center"/>
    </xf>
    <xf numFmtId="0" fontId="20" fillId="0" borderId="0" xfId="1" applyFont="1" applyAlignment="1">
      <alignment horizontal="left" vertical="center" wrapText="1"/>
    </xf>
    <xf numFmtId="0" fontId="30" fillId="12" borderId="0" xfId="0" applyFont="1" applyFill="1" applyAlignment="1">
      <alignment horizontal="left" vertical="top" wrapText="1"/>
    </xf>
    <xf numFmtId="0" fontId="0" fillId="12" borderId="0" xfId="0" applyFill="1" applyBorder="1" applyAlignment="1">
      <alignment horizontal="center" vertical="center" wrapText="1"/>
    </xf>
    <xf numFmtId="0" fontId="34" fillId="12" borderId="0" xfId="0" applyFont="1" applyFill="1" applyBorder="1" applyAlignment="1">
      <alignment horizontal="center" vertical="center" wrapText="1"/>
    </xf>
    <xf numFmtId="0" fontId="78" fillId="10" borderId="36" xfId="0" applyFont="1" applyFill="1" applyBorder="1" applyAlignment="1">
      <alignment horizontal="center" vertical="center" wrapText="1"/>
    </xf>
    <xf numFmtId="0" fontId="46" fillId="0" borderId="11" xfId="0" applyFont="1" applyBorder="1" applyAlignment="1">
      <alignment vertical="center"/>
    </xf>
    <xf numFmtId="0" fontId="46" fillId="0" borderId="37" xfId="0" applyFont="1" applyBorder="1" applyAlignment="1">
      <alignment vertical="center"/>
    </xf>
    <xf numFmtId="0" fontId="0" fillId="3" borderId="0" xfId="0" applyFill="1" applyAlignment="1">
      <alignment horizontal="left" vertical="center"/>
    </xf>
    <xf numFmtId="0" fontId="74" fillId="10" borderId="40" xfId="0" applyFont="1" applyFill="1" applyBorder="1" applyAlignment="1">
      <alignment horizontal="center" vertical="top" wrapText="1"/>
    </xf>
    <xf numFmtId="0" fontId="74" fillId="10" borderId="8" xfId="0" applyFont="1" applyFill="1" applyBorder="1" applyAlignment="1">
      <alignment horizontal="center" vertical="top" wrapText="1"/>
    </xf>
    <xf numFmtId="0" fontId="74" fillId="10" borderId="41" xfId="0" applyFont="1" applyFill="1" applyBorder="1" applyAlignment="1">
      <alignment horizontal="center" vertical="top" wrapText="1"/>
    </xf>
    <xf numFmtId="0" fontId="0" fillId="13" borderId="0" xfId="0" applyFill="1" applyAlignment="1">
      <alignment horizontal="left" vertical="center" wrapText="1"/>
    </xf>
    <xf numFmtId="0" fontId="30" fillId="0" borderId="0" xfId="0" applyFont="1" applyFill="1" applyAlignment="1">
      <alignment horizontal="left" vertical="top" wrapText="1"/>
    </xf>
    <xf numFmtId="0" fontId="30" fillId="0" borderId="0" xfId="0" applyFont="1" applyAlignment="1">
      <alignment horizontal="left" vertical="top" wrapText="1"/>
    </xf>
    <xf numFmtId="0" fontId="0" fillId="0" borderId="0" xfId="0" applyFill="1" applyAlignment="1">
      <alignment vertical="top" wrapText="1"/>
    </xf>
    <xf numFmtId="0" fontId="18" fillId="12" borderId="0" xfId="0" applyFont="1" applyFill="1" applyAlignment="1">
      <alignment horizontal="left" vertical="top" wrapText="1"/>
    </xf>
    <xf numFmtId="0" fontId="73" fillId="12" borderId="0" xfId="0" applyFont="1" applyFill="1" applyAlignment="1">
      <alignment horizontal="left" vertical="top" wrapText="1"/>
    </xf>
    <xf numFmtId="0" fontId="6" fillId="12" borderId="54" xfId="0" applyNumberFormat="1" applyFont="1" applyFill="1" applyBorder="1" applyAlignment="1" applyProtection="1">
      <alignment horizontal="left" vertical="center" wrapText="1"/>
    </xf>
    <xf numFmtId="0" fontId="6" fillId="12" borderId="51" xfId="0" applyNumberFormat="1" applyFont="1" applyFill="1" applyBorder="1" applyAlignment="1" applyProtection="1">
      <alignment horizontal="left" vertical="center" wrapText="1"/>
    </xf>
    <xf numFmtId="0" fontId="6" fillId="12" borderId="18" xfId="0" applyNumberFormat="1" applyFont="1" applyFill="1" applyBorder="1" applyAlignment="1" applyProtection="1">
      <alignment horizontal="left" vertical="center" wrapText="1"/>
    </xf>
    <xf numFmtId="176" fontId="27" fillId="22" borderId="7" xfId="0" applyNumberFormat="1" applyFont="1" applyFill="1" applyBorder="1" applyAlignment="1" applyProtection="1">
      <alignment horizontal="left" vertical="center" indent="1" shrinkToFit="1"/>
      <protection locked="0"/>
    </xf>
    <xf numFmtId="176" fontId="27" fillId="22" borderId="2" xfId="0" applyNumberFormat="1" applyFont="1" applyFill="1" applyBorder="1" applyAlignment="1" applyProtection="1">
      <alignment horizontal="left" vertical="center" indent="1" shrinkToFit="1"/>
      <protection locked="0"/>
    </xf>
    <xf numFmtId="0" fontId="8" fillId="12" borderId="53" xfId="0" applyFont="1" applyFill="1" applyBorder="1" applyAlignment="1">
      <alignment horizontal="left" vertical="center" wrapText="1"/>
    </xf>
    <xf numFmtId="0" fontId="8" fillId="12" borderId="10" xfId="0" applyFont="1" applyFill="1" applyBorder="1" applyAlignment="1">
      <alignment horizontal="left" vertical="center" wrapText="1"/>
    </xf>
    <xf numFmtId="0" fontId="5" fillId="12" borderId="6" xfId="0" applyFont="1" applyFill="1" applyBorder="1" applyAlignment="1">
      <alignment vertical="center"/>
    </xf>
    <xf numFmtId="0" fontId="5" fillId="12" borderId="5" xfId="0" applyFont="1" applyFill="1" applyBorder="1" applyAlignment="1">
      <alignment vertical="center"/>
    </xf>
    <xf numFmtId="0" fontId="7" fillId="12" borderId="36" xfId="0" applyNumberFormat="1" applyFont="1" applyFill="1" applyBorder="1" applyAlignment="1" applyProtection="1">
      <alignment horizontal="left" vertical="center"/>
    </xf>
    <xf numFmtId="0" fontId="7" fillId="12" borderId="42" xfId="0" applyNumberFormat="1" applyFont="1" applyFill="1" applyBorder="1" applyAlignment="1" applyProtection="1">
      <alignment horizontal="left" vertical="center"/>
    </xf>
    <xf numFmtId="0" fontId="8" fillId="12" borderId="53" xfId="0" applyFont="1" applyFill="1" applyBorder="1" applyAlignment="1">
      <alignment vertical="center" wrapText="1"/>
    </xf>
    <xf numFmtId="0" fontId="8" fillId="12" borderId="10" xfId="0" applyFont="1" applyFill="1" applyBorder="1" applyAlignment="1">
      <alignment vertical="center"/>
    </xf>
    <xf numFmtId="0" fontId="5" fillId="12" borderId="6" xfId="0" applyNumberFormat="1" applyFont="1" applyFill="1" applyBorder="1" applyAlignment="1" applyProtection="1">
      <alignment horizontal="left" vertical="center" shrinkToFit="1"/>
    </xf>
    <xf numFmtId="0" fontId="5" fillId="12" borderId="5" xfId="0" applyNumberFormat="1" applyFont="1" applyFill="1" applyBorder="1" applyAlignment="1" applyProtection="1">
      <alignment horizontal="left" vertical="center" shrinkToFit="1"/>
    </xf>
    <xf numFmtId="0" fontId="5" fillId="12" borderId="6" xfId="0" applyFont="1" applyFill="1" applyBorder="1" applyAlignment="1">
      <alignment horizontal="left" vertical="center"/>
    </xf>
    <xf numFmtId="0" fontId="5" fillId="12" borderId="5" xfId="0" applyFont="1" applyFill="1" applyBorder="1" applyAlignment="1">
      <alignment horizontal="left" vertical="center"/>
    </xf>
    <xf numFmtId="0" fontId="7" fillId="12" borderId="57" xfId="0" applyFont="1" applyFill="1" applyBorder="1" applyAlignment="1">
      <alignment horizontal="center" vertical="center" wrapText="1" shrinkToFit="1"/>
    </xf>
    <xf numFmtId="0" fontId="7" fillId="12" borderId="56" xfId="0" applyFont="1" applyFill="1" applyBorder="1" applyAlignment="1">
      <alignment horizontal="center" vertical="center" wrapText="1" shrinkToFit="1"/>
    </xf>
    <xf numFmtId="0" fontId="7" fillId="12" borderId="68" xfId="0" applyFont="1" applyFill="1" applyBorder="1" applyAlignment="1">
      <alignment horizontal="center" vertical="center" wrapText="1" shrinkToFi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0" fillId="12" borderId="5" xfId="0" applyFill="1" applyBorder="1" applyAlignment="1">
      <alignment horizontal="center" vertical="center"/>
    </xf>
    <xf numFmtId="0" fontId="5" fillId="12" borderId="5" xfId="0" applyFont="1" applyFill="1" applyBorder="1" applyAlignment="1">
      <alignment horizontal="center" vertical="center" wrapText="1"/>
    </xf>
    <xf numFmtId="0" fontId="47" fillId="12" borderId="7" xfId="0" applyFont="1" applyFill="1" applyBorder="1" applyAlignment="1">
      <alignment horizontal="center" vertical="center"/>
    </xf>
    <xf numFmtId="0" fontId="0" fillId="0" borderId="2" xfId="0" applyBorder="1">
      <alignment vertical="center"/>
    </xf>
    <xf numFmtId="0" fontId="0" fillId="0" borderId="6" xfId="0" applyBorder="1">
      <alignment vertical="center"/>
    </xf>
    <xf numFmtId="0" fontId="11" fillId="12" borderId="48" xfId="0" applyFont="1" applyFill="1" applyBorder="1" applyAlignment="1">
      <alignment horizontal="center" vertical="center" textRotation="255"/>
    </xf>
    <xf numFmtId="0" fontId="11" fillId="12" borderId="50" xfId="0" applyFont="1" applyFill="1" applyBorder="1" applyAlignment="1">
      <alignment horizontal="center" vertical="center" textRotation="255"/>
    </xf>
    <xf numFmtId="0" fontId="11" fillId="12" borderId="52" xfId="0" applyFont="1" applyFill="1" applyBorder="1" applyAlignment="1">
      <alignment horizontal="center" vertical="center" textRotation="255"/>
    </xf>
    <xf numFmtId="0" fontId="5" fillId="0" borderId="26"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xf>
    <xf numFmtId="0" fontId="7" fillId="12" borderId="53" xfId="0" applyFont="1" applyFill="1" applyBorder="1" applyAlignment="1">
      <alignment horizontal="left" vertical="center"/>
    </xf>
    <xf numFmtId="0" fontId="7" fillId="12" borderId="10" xfId="0" applyFont="1" applyFill="1" applyBorder="1" applyAlignment="1">
      <alignment horizontal="left" vertical="center"/>
    </xf>
    <xf numFmtId="0" fontId="11" fillId="12" borderId="58" xfId="0" applyFont="1" applyFill="1" applyBorder="1" applyAlignment="1">
      <alignment horizontal="center" vertical="center" textRotation="255"/>
    </xf>
    <xf numFmtId="0" fontId="11" fillId="12" borderId="59" xfId="0" applyFont="1" applyFill="1" applyBorder="1" applyAlignment="1">
      <alignment horizontal="center" vertical="center" textRotation="255"/>
    </xf>
    <xf numFmtId="0" fontId="11" fillId="12" borderId="60" xfId="0" applyFont="1" applyFill="1" applyBorder="1" applyAlignment="1">
      <alignment horizontal="center" vertical="center" textRotation="255"/>
    </xf>
    <xf numFmtId="0" fontId="7" fillId="12" borderId="28" xfId="0" applyFont="1" applyFill="1" applyBorder="1" applyAlignment="1">
      <alignment horizontal="left" vertical="center"/>
    </xf>
    <xf numFmtId="0" fontId="5" fillId="0" borderId="28" xfId="0" applyNumberFormat="1" applyFont="1" applyFill="1" applyBorder="1" applyAlignment="1" applyProtection="1">
      <alignment horizontal="left" vertical="center"/>
    </xf>
    <xf numFmtId="0" fontId="5" fillId="0" borderId="53" xfId="0" applyNumberFormat="1" applyFont="1" applyFill="1" applyBorder="1" applyAlignment="1" applyProtection="1">
      <alignment horizontal="left" vertical="center"/>
    </xf>
    <xf numFmtId="176" fontId="27" fillId="22" borderId="16" xfId="0" applyNumberFormat="1" applyFont="1" applyFill="1" applyBorder="1" applyAlignment="1" applyProtection="1">
      <alignment horizontal="left" vertical="center" indent="1" shrinkToFit="1"/>
      <protection locked="0"/>
    </xf>
    <xf numFmtId="176" fontId="27" fillId="22" borderId="29" xfId="0" applyNumberFormat="1" applyFont="1" applyFill="1" applyBorder="1" applyAlignment="1" applyProtection="1">
      <alignment horizontal="left" vertical="center" indent="1" shrinkToFit="1"/>
      <protection locked="0"/>
    </xf>
    <xf numFmtId="176" fontId="27" fillId="22" borderId="69" xfId="0" applyNumberFormat="1" applyFont="1" applyFill="1" applyBorder="1" applyAlignment="1" applyProtection="1">
      <alignment horizontal="left" vertical="center" indent="1" shrinkToFit="1"/>
      <protection locked="0"/>
    </xf>
    <xf numFmtId="176" fontId="27" fillId="22" borderId="9" xfId="0" applyNumberFormat="1" applyFont="1" applyFill="1" applyBorder="1" applyAlignment="1" applyProtection="1">
      <alignment horizontal="left" vertical="center" indent="1" shrinkToFit="1"/>
      <protection locked="0"/>
    </xf>
    <xf numFmtId="0" fontId="7" fillId="12" borderId="34" xfId="0" applyFont="1" applyFill="1" applyBorder="1" applyAlignment="1">
      <alignment horizontal="center" vertical="center" wrapText="1" shrinkToFit="1"/>
    </xf>
    <xf numFmtId="0" fontId="7" fillId="12" borderId="3" xfId="0" applyFont="1" applyFill="1" applyBorder="1" applyAlignment="1">
      <alignment horizontal="center" vertical="center" wrapText="1" shrinkToFit="1"/>
    </xf>
    <xf numFmtId="0" fontId="7" fillId="12" borderId="70" xfId="0" applyFont="1" applyFill="1" applyBorder="1" applyAlignment="1">
      <alignment horizontal="center" vertical="center" wrapText="1" shrinkToFit="1"/>
    </xf>
    <xf numFmtId="176" fontId="27" fillId="22" borderId="16" xfId="0" applyNumberFormat="1" applyFont="1" applyFill="1" applyBorder="1" applyAlignment="1" applyProtection="1">
      <alignment horizontal="left" vertical="center" indent="1" shrinkToFit="1"/>
    </xf>
    <xf numFmtId="176" fontId="27" fillId="22" borderId="29" xfId="0" applyNumberFormat="1" applyFont="1" applyFill="1" applyBorder="1" applyAlignment="1" applyProtection="1">
      <alignment horizontal="left" vertical="center" indent="1" shrinkToFit="1"/>
    </xf>
    <xf numFmtId="176" fontId="27" fillId="22" borderId="20" xfId="0" applyNumberFormat="1" applyFont="1" applyFill="1" applyBorder="1" applyAlignment="1" applyProtection="1">
      <alignment horizontal="left" vertical="center" indent="1" shrinkToFit="1"/>
    </xf>
    <xf numFmtId="176" fontId="27" fillId="22" borderId="20" xfId="0" applyNumberFormat="1" applyFont="1" applyFill="1" applyBorder="1" applyAlignment="1" applyProtection="1">
      <alignment horizontal="left" vertical="center" indent="1" shrinkToFit="1"/>
      <protection locked="0"/>
    </xf>
    <xf numFmtId="176" fontId="27" fillId="22" borderId="57" xfId="0" applyNumberFormat="1" applyFont="1" applyFill="1" applyBorder="1" applyAlignment="1" applyProtection="1">
      <alignment horizontal="left" vertical="center" indent="1" shrinkToFit="1"/>
      <protection locked="0"/>
    </xf>
    <xf numFmtId="176" fontId="27" fillId="22" borderId="56" xfId="0" applyNumberFormat="1" applyFont="1" applyFill="1" applyBorder="1" applyAlignment="1" applyProtection="1">
      <alignment horizontal="left" vertical="center" indent="1" shrinkToFit="1"/>
      <protection locked="0"/>
    </xf>
    <xf numFmtId="176" fontId="27" fillId="22" borderId="19" xfId="0" applyNumberFormat="1" applyFont="1" applyFill="1" applyBorder="1" applyAlignment="1" applyProtection="1">
      <alignment horizontal="left" vertical="center" indent="1" shrinkToFit="1"/>
      <protection locked="0"/>
    </xf>
    <xf numFmtId="0" fontId="0" fillId="12" borderId="5" xfId="0" applyFont="1" applyFill="1" applyBorder="1" applyAlignment="1">
      <alignment horizontal="center" vertical="center"/>
    </xf>
    <xf numFmtId="176" fontId="27" fillId="22" borderId="68" xfId="0" applyNumberFormat="1" applyFont="1" applyFill="1" applyBorder="1" applyAlignment="1" applyProtection="1">
      <alignment horizontal="left" vertical="center" indent="1" shrinkToFit="1"/>
      <protection locked="0"/>
    </xf>
    <xf numFmtId="0" fontId="7" fillId="12" borderId="0" xfId="0" applyFont="1" applyFill="1" applyAlignment="1">
      <alignment horizontal="left" vertical="center" wrapText="1"/>
    </xf>
    <xf numFmtId="0" fontId="7" fillId="12" borderId="0" xfId="0" applyFont="1" applyFill="1" applyAlignment="1">
      <alignment horizontal="left" vertical="center"/>
    </xf>
    <xf numFmtId="0" fontId="7" fillId="12" borderId="49" xfId="0" applyNumberFormat="1" applyFont="1" applyFill="1" applyBorder="1" applyAlignment="1" applyProtection="1">
      <alignment horizontal="left" vertical="center"/>
    </xf>
    <xf numFmtId="0" fontId="7" fillId="12" borderId="54" xfId="0" applyNumberFormat="1" applyFont="1" applyFill="1" applyBorder="1" applyAlignment="1" applyProtection="1">
      <alignment horizontal="left" vertical="center"/>
    </xf>
    <xf numFmtId="0" fontId="7" fillId="12" borderId="51" xfId="0" applyNumberFormat="1" applyFont="1" applyFill="1" applyBorder="1" applyAlignment="1" applyProtection="1">
      <alignment horizontal="left" vertical="center"/>
    </xf>
    <xf numFmtId="0" fontId="44" fillId="12" borderId="0" xfId="0" applyFont="1" applyFill="1" applyBorder="1" applyAlignment="1" applyProtection="1">
      <alignment vertical="top" wrapText="1"/>
    </xf>
    <xf numFmtId="0" fontId="44" fillId="12" borderId="0" xfId="0" applyFont="1" applyFill="1" applyBorder="1" applyAlignment="1" applyProtection="1">
      <alignment horizontal="right" vertical="center"/>
    </xf>
    <xf numFmtId="0" fontId="50" fillId="12" borderId="3" xfId="0" applyFont="1" applyFill="1" applyBorder="1" applyAlignment="1" applyProtection="1">
      <alignment horizontal="center" vertical="center"/>
      <protection locked="0"/>
    </xf>
    <xf numFmtId="0" fontId="44" fillId="12" borderId="0" xfId="0" applyFont="1" applyFill="1" applyBorder="1" applyAlignment="1" applyProtection="1">
      <alignment horizontal="left" vertical="distributed" wrapText="1"/>
    </xf>
    <xf numFmtId="177" fontId="69" fillId="22" borderId="30" xfId="0" applyNumberFormat="1" applyFont="1" applyFill="1" applyBorder="1" applyAlignment="1" applyProtection="1">
      <alignment horizontal="center" vertical="center" shrinkToFit="1"/>
    </xf>
    <xf numFmtId="177" fontId="69" fillId="22" borderId="31" xfId="0" applyNumberFormat="1" applyFont="1" applyFill="1" applyBorder="1" applyAlignment="1" applyProtection="1">
      <alignment horizontal="center" vertical="center" shrinkToFit="1"/>
    </xf>
    <xf numFmtId="177" fontId="69" fillId="22" borderId="32" xfId="0" applyNumberFormat="1" applyFont="1" applyFill="1" applyBorder="1" applyAlignment="1" applyProtection="1">
      <alignment horizontal="center" vertical="center" shrinkToFit="1"/>
    </xf>
    <xf numFmtId="177" fontId="0" fillId="22" borderId="34" xfId="0" applyNumberFormat="1" applyFill="1" applyBorder="1" applyAlignment="1" applyProtection="1">
      <alignment vertical="top" wrapText="1" shrinkToFit="1"/>
    </xf>
    <xf numFmtId="177" fontId="0" fillId="22" borderId="3" xfId="0" applyNumberFormat="1" applyFill="1" applyBorder="1" applyAlignment="1" applyProtection="1">
      <alignment vertical="top" wrapText="1" shrinkToFit="1"/>
    </xf>
    <xf numFmtId="177" fontId="0" fillId="22" borderId="4" xfId="0" applyNumberFormat="1" applyFill="1" applyBorder="1" applyAlignment="1" applyProtection="1">
      <alignment vertical="top" wrapText="1" shrinkToFit="1"/>
    </xf>
    <xf numFmtId="0" fontId="12" fillId="2" borderId="0" xfId="0" applyFont="1" applyFill="1" applyBorder="1" applyAlignment="1" applyProtection="1">
      <alignment horizontal="left" vertical="center"/>
    </xf>
    <xf numFmtId="177" fontId="0" fillId="22" borderId="30" xfId="0" applyNumberFormat="1" applyFill="1" applyBorder="1" applyAlignment="1" applyProtection="1">
      <alignment vertical="top" wrapText="1" shrinkToFit="1"/>
    </xf>
    <xf numFmtId="177" fontId="0" fillId="22" borderId="31" xfId="0" applyNumberFormat="1" applyFill="1" applyBorder="1" applyAlignment="1" applyProtection="1">
      <alignment vertical="top" wrapText="1" shrinkToFit="1"/>
    </xf>
    <xf numFmtId="177" fontId="0" fillId="22" borderId="32" xfId="0" applyNumberFormat="1" applyFill="1" applyBorder="1" applyAlignment="1" applyProtection="1">
      <alignment vertical="top" wrapText="1" shrinkToFit="1"/>
    </xf>
    <xf numFmtId="0" fontId="12" fillId="2" borderId="0" xfId="0" applyFont="1" applyFill="1" applyBorder="1" applyAlignment="1" applyProtection="1">
      <alignment vertical="center"/>
    </xf>
    <xf numFmtId="0" fontId="27" fillId="12" borderId="0" xfId="0" applyFont="1" applyFill="1" applyBorder="1" applyAlignment="1" applyProtection="1">
      <alignment horizontal="center" vertical="center"/>
    </xf>
    <xf numFmtId="0" fontId="0" fillId="12" borderId="0" xfId="0" applyFill="1" applyBorder="1" applyAlignment="1" applyProtection="1">
      <alignment horizontal="center" vertical="center"/>
    </xf>
    <xf numFmtId="0" fontId="7" fillId="12" borderId="0" xfId="0" applyFont="1" applyFill="1" applyBorder="1" applyAlignment="1" applyProtection="1">
      <alignment horizontal="center" vertical="center" shrinkToFit="1"/>
    </xf>
    <xf numFmtId="49" fontId="44" fillId="12" borderId="0" xfId="0" applyNumberFormat="1" applyFont="1" applyFill="1" applyBorder="1" applyAlignment="1" applyProtection="1">
      <alignment vertical="top" wrapText="1"/>
    </xf>
    <xf numFmtId="0" fontId="12" fillId="2" borderId="3" xfId="0" applyFont="1" applyFill="1" applyBorder="1" applyAlignment="1" applyProtection="1">
      <alignment horizontal="left" vertical="top" wrapText="1"/>
    </xf>
    <xf numFmtId="177" fontId="69" fillId="22" borderId="30" xfId="0" applyNumberFormat="1" applyFont="1" applyFill="1" applyBorder="1" applyAlignment="1" applyProtection="1">
      <alignment horizontal="center" vertical="center" shrinkToFit="1"/>
      <protection locked="0"/>
    </xf>
    <xf numFmtId="177" fontId="69" fillId="22" borderId="31" xfId="0" applyNumberFormat="1" applyFont="1" applyFill="1" applyBorder="1" applyAlignment="1" applyProtection="1">
      <alignment horizontal="center" vertical="center" shrinkToFit="1"/>
      <protection locked="0"/>
    </xf>
    <xf numFmtId="177" fontId="69" fillId="22" borderId="32" xfId="0" applyNumberFormat="1" applyFont="1" applyFill="1" applyBorder="1" applyAlignment="1" applyProtection="1">
      <alignment horizontal="center" vertical="center" shrinkToFit="1"/>
      <protection locked="0"/>
    </xf>
    <xf numFmtId="177" fontId="21" fillId="22" borderId="33" xfId="0" applyNumberFormat="1" applyFont="1" applyFill="1" applyBorder="1" applyAlignment="1" applyProtection="1">
      <alignment horizontal="left" vertical="top" wrapText="1" shrinkToFit="1"/>
      <protection locked="0"/>
    </xf>
    <xf numFmtId="177" fontId="21" fillId="22" borderId="0" xfId="0" applyNumberFormat="1" applyFont="1" applyFill="1" applyBorder="1" applyAlignment="1" applyProtection="1">
      <alignment horizontal="left" vertical="top" wrapText="1" shrinkToFit="1"/>
      <protection locked="0"/>
    </xf>
    <xf numFmtId="177" fontId="21" fillId="22" borderId="1" xfId="0" applyNumberFormat="1" applyFont="1" applyFill="1" applyBorder="1" applyAlignment="1" applyProtection="1">
      <alignment horizontal="left" vertical="top" wrapText="1" shrinkToFit="1"/>
      <protection locked="0"/>
    </xf>
    <xf numFmtId="177" fontId="21" fillId="22" borderId="33" xfId="0" applyNumberFormat="1" applyFont="1" applyFill="1" applyBorder="1" applyAlignment="1" applyProtection="1">
      <alignment horizontal="left" vertical="center" wrapText="1" shrinkToFit="1"/>
      <protection locked="0"/>
    </xf>
    <xf numFmtId="177" fontId="21" fillId="22" borderId="0" xfId="0" applyNumberFormat="1" applyFont="1" applyFill="1" applyBorder="1" applyAlignment="1" applyProtection="1">
      <alignment horizontal="left" vertical="center" wrapText="1" shrinkToFit="1"/>
      <protection locked="0"/>
    </xf>
    <xf numFmtId="177" fontId="21" fillId="22" borderId="1" xfId="0" applyNumberFormat="1" applyFont="1" applyFill="1" applyBorder="1" applyAlignment="1" applyProtection="1">
      <alignment horizontal="left" vertical="center" wrapText="1" shrinkToFit="1"/>
      <protection locked="0"/>
    </xf>
    <xf numFmtId="0" fontId="44" fillId="12" borderId="3" xfId="0" applyFont="1" applyFill="1" applyBorder="1" applyAlignment="1" applyProtection="1">
      <alignment horizontal="center" vertical="center" shrinkToFit="1"/>
    </xf>
    <xf numFmtId="49" fontId="0" fillId="2" borderId="0" xfId="0" applyNumberFormat="1" applyFill="1" applyBorder="1" applyAlignment="1" applyProtection="1">
      <alignment horizontal="center" vertical="center"/>
    </xf>
    <xf numFmtId="177" fontId="0" fillId="22" borderId="34" xfId="0" applyNumberFormat="1" applyFill="1" applyBorder="1" applyAlignment="1" applyProtection="1">
      <alignment vertical="top" wrapText="1" shrinkToFit="1"/>
      <protection locked="0"/>
    </xf>
    <xf numFmtId="177" fontId="0" fillId="22" borderId="3" xfId="0" applyNumberFormat="1" applyFill="1" applyBorder="1" applyAlignment="1" applyProtection="1">
      <alignment vertical="top" wrapText="1" shrinkToFit="1"/>
      <protection locked="0"/>
    </xf>
    <xf numFmtId="177" fontId="0" fillId="22" borderId="4" xfId="0" applyNumberFormat="1" applyFill="1" applyBorder="1" applyAlignment="1" applyProtection="1">
      <alignment vertical="top" wrapText="1" shrinkToFit="1"/>
      <protection locked="0"/>
    </xf>
    <xf numFmtId="49" fontId="0" fillId="2" borderId="0" xfId="0" applyNumberFormat="1" applyFill="1" applyAlignment="1" applyProtection="1">
      <alignment horizontal="center" vertical="center"/>
    </xf>
    <xf numFmtId="0" fontId="12" fillId="12" borderId="0" xfId="0" applyFont="1" applyFill="1" applyBorder="1" applyAlignment="1" applyProtection="1">
      <alignment horizontal="right" vertical="center"/>
    </xf>
    <xf numFmtId="0" fontId="44" fillId="12" borderId="0" xfId="0" applyFont="1" applyFill="1" applyBorder="1" applyAlignment="1" applyProtection="1">
      <alignment vertical="top" wrapText="1"/>
      <protection locked="0"/>
    </xf>
    <xf numFmtId="177" fontId="77" fillId="22" borderId="0" xfId="0" applyNumberFormat="1" applyFont="1" applyFill="1" applyBorder="1" applyAlignment="1" applyProtection="1">
      <alignment vertical="center" wrapText="1" shrinkToFit="1"/>
      <protection locked="0"/>
    </xf>
    <xf numFmtId="177" fontId="77" fillId="22" borderId="0" xfId="0" applyNumberFormat="1" applyFont="1" applyFill="1" applyBorder="1" applyAlignment="1" applyProtection="1">
      <alignment vertical="center" wrapText="1" shrinkToFit="1"/>
    </xf>
    <xf numFmtId="0" fontId="12" fillId="2" borderId="3" xfId="0" applyFont="1" applyFill="1" applyBorder="1" applyAlignment="1" applyProtection="1">
      <alignment horizontal="left" vertical="center"/>
    </xf>
    <xf numFmtId="177" fontId="0" fillId="22" borderId="33" xfId="0" applyNumberFormat="1" applyFill="1" applyBorder="1" applyAlignment="1" applyProtection="1">
      <alignment horizontal="left" vertical="center" wrapText="1" shrinkToFit="1"/>
    </xf>
    <xf numFmtId="177" fontId="0" fillId="22" borderId="0" xfId="0" applyNumberFormat="1" applyFill="1" applyBorder="1" applyAlignment="1" applyProtection="1">
      <alignment horizontal="left" vertical="center" wrapText="1" shrinkToFit="1"/>
    </xf>
    <xf numFmtId="177" fontId="0" fillId="22" borderId="1" xfId="0" applyNumberFormat="1" applyFill="1" applyBorder="1" applyAlignment="1" applyProtection="1">
      <alignment horizontal="left" vertical="center" wrapText="1" shrinkToFit="1"/>
    </xf>
    <xf numFmtId="177" fontId="0" fillId="22" borderId="33" xfId="0" applyNumberFormat="1" applyFill="1" applyBorder="1" applyAlignment="1" applyProtection="1">
      <alignment horizontal="left" vertical="top" wrapText="1" shrinkToFit="1"/>
      <protection locked="0"/>
    </xf>
    <xf numFmtId="177" fontId="0" fillId="22" borderId="0" xfId="0" applyNumberFormat="1" applyFill="1" applyBorder="1" applyAlignment="1" applyProtection="1">
      <alignment horizontal="left" vertical="top" wrapText="1" shrinkToFit="1"/>
      <protection locked="0"/>
    </xf>
    <xf numFmtId="177" fontId="0" fillId="22" borderId="1" xfId="0" applyNumberFormat="1" applyFill="1" applyBorder="1" applyAlignment="1" applyProtection="1">
      <alignment horizontal="left" vertical="top" wrapText="1" shrinkToFit="1"/>
      <protection locked="0"/>
    </xf>
    <xf numFmtId="0" fontId="12" fillId="2" borderId="0" xfId="0" applyFont="1" applyFill="1" applyBorder="1" applyAlignment="1" applyProtection="1">
      <alignment horizontal="left" vertical="center" wrapText="1"/>
    </xf>
    <xf numFmtId="0" fontId="50" fillId="12" borderId="3" xfId="0" applyFont="1" applyFill="1" applyBorder="1" applyAlignment="1" applyProtection="1">
      <alignment horizontal="center" vertical="center"/>
    </xf>
    <xf numFmtId="177" fontId="84" fillId="22" borderId="33" xfId="0" applyNumberFormat="1" applyFont="1" applyFill="1" applyBorder="1" applyAlignment="1" applyProtection="1">
      <alignment horizontal="left" vertical="top" wrapText="1" shrinkToFit="1"/>
    </xf>
    <xf numFmtId="177" fontId="84" fillId="22" borderId="0" xfId="0" applyNumberFormat="1" applyFont="1" applyFill="1" applyBorder="1" applyAlignment="1" applyProtection="1">
      <alignment horizontal="left" vertical="top" wrapText="1" shrinkToFit="1"/>
    </xf>
    <xf numFmtId="177" fontId="84" fillId="22" borderId="1" xfId="0" applyNumberFormat="1" applyFont="1" applyFill="1" applyBorder="1" applyAlignment="1" applyProtection="1">
      <alignment horizontal="left" vertical="top" wrapText="1" shrinkToFit="1"/>
    </xf>
    <xf numFmtId="0" fontId="84" fillId="22" borderId="33" xfId="0" applyNumberFormat="1" applyFont="1" applyFill="1" applyBorder="1" applyAlignment="1" applyProtection="1">
      <alignment horizontal="left" vertical="top" wrapText="1" shrinkToFit="1"/>
    </xf>
    <xf numFmtId="0" fontId="84" fillId="22" borderId="0" xfId="0" applyNumberFormat="1" applyFont="1" applyFill="1" applyBorder="1" applyAlignment="1" applyProtection="1">
      <alignment horizontal="left" vertical="top" wrapText="1" shrinkToFit="1"/>
    </xf>
    <xf numFmtId="0" fontId="84" fillId="22" borderId="1" xfId="0" applyNumberFormat="1" applyFont="1" applyFill="1" applyBorder="1" applyAlignment="1" applyProtection="1">
      <alignment horizontal="left" vertical="top" wrapText="1" shrinkToFit="1"/>
    </xf>
    <xf numFmtId="0" fontId="27" fillId="12" borderId="8" xfId="0" applyFont="1" applyFill="1" applyBorder="1" applyAlignment="1" applyProtection="1">
      <alignment horizontal="left"/>
    </xf>
    <xf numFmtId="0" fontId="10" fillId="15" borderId="36" xfId="0" applyFont="1" applyFill="1" applyBorder="1" applyAlignment="1" applyProtection="1">
      <alignment horizontal="center" vertical="center" wrapText="1"/>
    </xf>
    <xf numFmtId="0" fontId="10" fillId="15" borderId="11" xfId="0" applyFont="1" applyFill="1" applyBorder="1" applyAlignment="1" applyProtection="1">
      <alignment horizontal="center" vertical="center" wrapText="1"/>
    </xf>
    <xf numFmtId="0" fontId="10" fillId="15" borderId="37" xfId="0" applyFont="1" applyFill="1" applyBorder="1" applyAlignment="1" applyProtection="1">
      <alignment horizontal="center" vertical="center" wrapText="1"/>
    </xf>
    <xf numFmtId="0" fontId="10" fillId="15" borderId="40" xfId="0" applyFont="1" applyFill="1" applyBorder="1" applyAlignment="1" applyProtection="1">
      <alignment horizontal="center" vertical="center" wrapText="1"/>
    </xf>
    <xf numFmtId="0" fontId="10" fillId="15" borderId="8" xfId="0" applyFont="1" applyFill="1" applyBorder="1" applyAlignment="1" applyProtection="1">
      <alignment horizontal="center" vertical="center" wrapText="1"/>
    </xf>
    <xf numFmtId="0" fontId="10" fillId="15" borderId="41" xfId="0" applyFont="1" applyFill="1" applyBorder="1" applyAlignment="1" applyProtection="1">
      <alignment horizontal="center" vertical="center" wrapText="1"/>
    </xf>
    <xf numFmtId="0" fontId="5" fillId="15" borderId="18" xfId="0" applyNumberFormat="1" applyFont="1" applyFill="1" applyBorder="1" applyAlignment="1" applyProtection="1">
      <alignment horizontal="center" vertical="center"/>
    </xf>
    <xf numFmtId="0" fontId="5" fillId="15" borderId="21" xfId="0" applyNumberFormat="1" applyFont="1" applyFill="1" applyBorder="1" applyAlignment="1" applyProtection="1">
      <alignment horizontal="center" vertical="center"/>
    </xf>
    <xf numFmtId="0" fontId="6" fillId="15" borderId="43" xfId="0" applyNumberFormat="1" applyFont="1" applyFill="1" applyBorder="1" applyAlignment="1" applyProtection="1">
      <alignment horizontal="center" vertical="center" wrapText="1" shrinkToFit="1"/>
    </xf>
    <xf numFmtId="0" fontId="6" fillId="15" borderId="44" xfId="0" applyNumberFormat="1" applyFont="1" applyFill="1" applyBorder="1" applyAlignment="1" applyProtection="1">
      <alignment horizontal="center" vertical="center" shrinkToFit="1"/>
    </xf>
    <xf numFmtId="0" fontId="6" fillId="15" borderId="45" xfId="0" applyNumberFormat="1" applyFont="1" applyFill="1" applyBorder="1" applyAlignment="1" applyProtection="1">
      <alignment horizontal="center" vertical="center" shrinkToFit="1"/>
    </xf>
    <xf numFmtId="0" fontId="7" fillId="15" borderId="36" xfId="0" applyNumberFormat="1" applyFont="1" applyFill="1" applyBorder="1" applyAlignment="1" applyProtection="1">
      <alignment horizontal="center" vertical="center"/>
    </xf>
    <xf numFmtId="0" fontId="7" fillId="15" borderId="11" xfId="0" applyNumberFormat="1" applyFont="1" applyFill="1" applyBorder="1" applyAlignment="1" applyProtection="1">
      <alignment horizontal="center" vertical="center"/>
    </xf>
    <xf numFmtId="0" fontId="7" fillId="15" borderId="42" xfId="0" applyNumberFormat="1" applyFont="1" applyFill="1" applyBorder="1" applyAlignment="1" applyProtection="1">
      <alignment horizontal="center" vertical="center"/>
    </xf>
    <xf numFmtId="0" fontId="7" fillId="15" borderId="25" xfId="0" applyNumberFormat="1" applyFont="1" applyFill="1" applyBorder="1" applyAlignment="1" applyProtection="1">
      <alignment horizontal="center" vertical="center"/>
    </xf>
    <xf numFmtId="0" fontId="7" fillId="15" borderId="3" xfId="0" applyNumberFormat="1" applyFont="1" applyFill="1" applyBorder="1" applyAlignment="1" applyProtection="1">
      <alignment horizontal="center" vertical="center"/>
    </xf>
    <xf numFmtId="0" fontId="7" fillId="15" borderId="4" xfId="0" applyNumberFormat="1" applyFont="1" applyFill="1" applyBorder="1" applyAlignment="1" applyProtection="1">
      <alignment horizontal="center" vertical="center"/>
    </xf>
    <xf numFmtId="0" fontId="6" fillId="0" borderId="43" xfId="0" applyNumberFormat="1" applyFont="1" applyFill="1" applyBorder="1" applyAlignment="1" applyProtection="1">
      <alignment horizontal="center" vertical="center" wrapText="1" shrinkToFit="1"/>
    </xf>
    <xf numFmtId="0" fontId="6" fillId="0" borderId="44" xfId="0" applyNumberFormat="1" applyFont="1" applyFill="1" applyBorder="1" applyAlignment="1" applyProtection="1">
      <alignment horizontal="center" vertical="center" shrinkToFit="1"/>
    </xf>
    <xf numFmtId="0" fontId="6" fillId="0" borderId="45" xfId="0" applyNumberFormat="1" applyFont="1" applyFill="1" applyBorder="1" applyAlignment="1" applyProtection="1">
      <alignment horizontal="center" vertical="center" shrinkToFit="1"/>
    </xf>
    <xf numFmtId="0" fontId="6" fillId="15" borderId="18" xfId="0" applyNumberFormat="1" applyFont="1" applyFill="1" applyBorder="1" applyAlignment="1" applyProtection="1">
      <alignment horizontal="center" vertical="center"/>
    </xf>
    <xf numFmtId="0" fontId="6" fillId="15" borderId="21" xfId="0" applyNumberFormat="1"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xf>
    <xf numFmtId="0" fontId="6" fillId="0" borderId="21" xfId="0" applyNumberFormat="1" applyFont="1" applyFill="1" applyBorder="1" applyAlignment="1" applyProtection="1">
      <alignment horizontal="center" vertical="center"/>
    </xf>
    <xf numFmtId="177" fontId="8" fillId="0" borderId="0" xfId="0" applyNumberFormat="1" applyFont="1" applyProtection="1">
      <alignment vertical="center"/>
    </xf>
    <xf numFmtId="177" fontId="8" fillId="0" borderId="3" xfId="0" applyNumberFormat="1" applyFont="1" applyBorder="1" applyProtection="1">
      <alignment vertical="center"/>
    </xf>
    <xf numFmtId="177" fontId="0" fillId="12" borderId="0" xfId="0" applyNumberFormat="1" applyFill="1" applyAlignment="1">
      <alignment horizontal="center" vertical="center"/>
    </xf>
    <xf numFmtId="0" fontId="5" fillId="12" borderId="36" xfId="0" applyFont="1" applyFill="1" applyBorder="1" applyAlignment="1">
      <alignment horizontal="center" vertical="center" wrapText="1"/>
    </xf>
    <xf numFmtId="0" fontId="5" fillId="12" borderId="37" xfId="0" applyFont="1" applyFill="1" applyBorder="1" applyAlignment="1">
      <alignment horizontal="center" vertical="center" wrapText="1"/>
    </xf>
    <xf numFmtId="0" fontId="0" fillId="12" borderId="54" xfId="0" applyFont="1" applyFill="1" applyBorder="1" applyAlignment="1" applyProtection="1">
      <alignment horizontal="center" vertical="center"/>
    </xf>
    <xf numFmtId="0" fontId="0" fillId="12" borderId="19" xfId="0" applyFont="1" applyFill="1" applyBorder="1" applyAlignment="1" applyProtection="1">
      <alignment horizontal="center" vertical="center"/>
    </xf>
    <xf numFmtId="177" fontId="30" fillId="12" borderId="46" xfId="0" applyNumberFormat="1" applyFont="1" applyFill="1" applyBorder="1" applyAlignment="1" applyProtection="1">
      <alignment horizontal="left" vertical="center" wrapText="1"/>
    </xf>
    <xf numFmtId="177" fontId="30" fillId="12" borderId="47" xfId="0" applyNumberFormat="1" applyFont="1" applyFill="1" applyBorder="1" applyAlignment="1" applyProtection="1">
      <alignment horizontal="left" vertical="center" wrapText="1"/>
    </xf>
    <xf numFmtId="177" fontId="30" fillId="12" borderId="38" xfId="0" applyNumberFormat="1" applyFont="1" applyFill="1" applyBorder="1" applyAlignment="1" applyProtection="1">
      <alignment horizontal="left" vertical="center" wrapText="1"/>
    </xf>
    <xf numFmtId="177" fontId="30" fillId="12" borderId="39" xfId="0" applyNumberFormat="1" applyFont="1" applyFill="1" applyBorder="1" applyAlignment="1" applyProtection="1">
      <alignment horizontal="left" vertical="center" wrapText="1"/>
    </xf>
    <xf numFmtId="177" fontId="30" fillId="12" borderId="40" xfId="0" applyNumberFormat="1" applyFont="1" applyFill="1" applyBorder="1" applyAlignment="1" applyProtection="1">
      <alignment horizontal="left" vertical="center" wrapText="1"/>
    </xf>
    <xf numFmtId="177" fontId="30" fillId="12" borderId="41" xfId="0" applyNumberFormat="1" applyFont="1" applyFill="1" applyBorder="1" applyAlignment="1" applyProtection="1">
      <alignment horizontal="left" vertical="center" wrapText="1"/>
    </xf>
    <xf numFmtId="177" fontId="30" fillId="12" borderId="46" xfId="0" applyNumberFormat="1" applyFont="1" applyFill="1" applyBorder="1" applyAlignment="1" applyProtection="1">
      <alignment vertical="center" wrapText="1"/>
    </xf>
    <xf numFmtId="177" fontId="30" fillId="12" borderId="47" xfId="0" applyNumberFormat="1" applyFont="1" applyFill="1" applyBorder="1" applyAlignment="1" applyProtection="1">
      <alignment vertical="center" wrapText="1"/>
    </xf>
    <xf numFmtId="177" fontId="30" fillId="12" borderId="38" xfId="0" applyNumberFormat="1" applyFont="1" applyFill="1" applyBorder="1" applyAlignment="1" applyProtection="1">
      <alignment vertical="center" wrapText="1"/>
    </xf>
    <xf numFmtId="177" fontId="30" fillId="12" borderId="39" xfId="0" applyNumberFormat="1" applyFont="1" applyFill="1" applyBorder="1" applyAlignment="1" applyProtection="1">
      <alignment vertical="center" wrapText="1"/>
    </xf>
    <xf numFmtId="177" fontId="30" fillId="12" borderId="40" xfId="0" applyNumberFormat="1" applyFont="1" applyFill="1" applyBorder="1" applyAlignment="1" applyProtection="1">
      <alignment vertical="center" wrapText="1"/>
    </xf>
    <xf numFmtId="177" fontId="30" fillId="12" borderId="41" xfId="0" applyNumberFormat="1" applyFont="1" applyFill="1" applyBorder="1" applyAlignment="1" applyProtection="1">
      <alignment vertical="center" wrapText="1"/>
    </xf>
    <xf numFmtId="180" fontId="6" fillId="0" borderId="0" xfId="0" applyNumberFormat="1" applyFont="1" applyBorder="1" applyProtection="1">
      <alignment vertical="center"/>
    </xf>
    <xf numFmtId="0" fontId="10" fillId="0" borderId="0" xfId="0" applyFont="1" applyFill="1" applyBorder="1" applyAlignment="1">
      <alignment horizontal="center" vertical="center"/>
    </xf>
    <xf numFmtId="0" fontId="5" fillId="12" borderId="28" xfId="0" applyFont="1" applyFill="1" applyBorder="1" applyAlignment="1">
      <alignment horizontal="center" vertical="center"/>
    </xf>
    <xf numFmtId="0" fontId="5" fillId="12" borderId="20" xfId="0" applyFont="1" applyFill="1" applyBorder="1" applyAlignment="1">
      <alignment horizontal="center" vertical="center"/>
    </xf>
    <xf numFmtId="176" fontId="39" fillId="18" borderId="35" xfId="0" applyNumberFormat="1" applyFont="1" applyFill="1" applyBorder="1" applyAlignment="1" applyProtection="1">
      <alignment vertical="center"/>
    </xf>
    <xf numFmtId="176" fontId="39" fillId="18" borderId="27" xfId="0" applyNumberFormat="1" applyFont="1" applyFill="1" applyBorder="1" applyAlignment="1" applyProtection="1">
      <alignment vertical="center"/>
    </xf>
    <xf numFmtId="180" fontId="6" fillId="12" borderId="0" xfId="0" applyNumberFormat="1" applyFont="1" applyFill="1" applyProtection="1">
      <alignment vertical="center"/>
    </xf>
    <xf numFmtId="177" fontId="8" fillId="12" borderId="0" xfId="0" applyNumberFormat="1" applyFont="1" applyFill="1" applyAlignment="1" applyProtection="1">
      <alignment horizontal="center" vertical="center"/>
    </xf>
    <xf numFmtId="177" fontId="8" fillId="12" borderId="3" xfId="0" applyNumberFormat="1" applyFont="1" applyFill="1" applyBorder="1" applyAlignment="1" applyProtection="1">
      <alignment horizontal="center" vertical="center"/>
    </xf>
    <xf numFmtId="177" fontId="35" fillId="12" borderId="46" xfId="0" applyNumberFormat="1" applyFont="1" applyFill="1" applyBorder="1" applyAlignment="1" applyProtection="1">
      <alignment vertical="center" wrapText="1"/>
    </xf>
    <xf numFmtId="177" fontId="35" fillId="12" borderId="47" xfId="0" applyNumberFormat="1" applyFont="1" applyFill="1" applyBorder="1" applyAlignment="1" applyProtection="1">
      <alignment vertical="center" wrapText="1"/>
    </xf>
    <xf numFmtId="177" fontId="35" fillId="12" borderId="38" xfId="0" applyNumberFormat="1" applyFont="1" applyFill="1" applyBorder="1" applyAlignment="1" applyProtection="1">
      <alignment vertical="center" wrapText="1"/>
    </xf>
    <xf numFmtId="177" fontId="35" fillId="12" borderId="39" xfId="0" applyNumberFormat="1" applyFont="1" applyFill="1" applyBorder="1" applyAlignment="1" applyProtection="1">
      <alignment vertical="center" wrapText="1"/>
    </xf>
    <xf numFmtId="177" fontId="35" fillId="12" borderId="40" xfId="0" applyNumberFormat="1" applyFont="1" applyFill="1" applyBorder="1" applyAlignment="1" applyProtection="1">
      <alignment vertical="center" wrapText="1"/>
    </xf>
    <xf numFmtId="177" fontId="35" fillId="12" borderId="41" xfId="0" applyNumberFormat="1" applyFont="1" applyFill="1" applyBorder="1" applyAlignment="1" applyProtection="1">
      <alignment vertical="center" wrapText="1"/>
    </xf>
    <xf numFmtId="0" fontId="26" fillId="12" borderId="0" xfId="0" applyFont="1" applyFill="1" applyAlignment="1" applyProtection="1">
      <alignment horizontal="left" vertical="center"/>
    </xf>
    <xf numFmtId="177" fontId="0" fillId="12" borderId="0" xfId="0" applyNumberFormat="1" applyFont="1" applyFill="1" applyAlignment="1" applyProtection="1">
      <alignment horizontal="right" vertical="center"/>
    </xf>
    <xf numFmtId="0" fontId="0" fillId="12" borderId="0" xfId="0" applyFont="1" applyFill="1" applyAlignment="1" applyProtection="1">
      <alignment horizontal="right" vertical="center"/>
    </xf>
    <xf numFmtId="0" fontId="48" fillId="12" borderId="53" xfId="0" applyFont="1" applyFill="1" applyBorder="1" applyAlignment="1">
      <alignment horizontal="left" vertical="center" wrapText="1"/>
    </xf>
    <xf numFmtId="0" fontId="48" fillId="12" borderId="10" xfId="0" applyFont="1" applyFill="1" applyBorder="1" applyAlignment="1">
      <alignment horizontal="left" vertical="center" wrapText="1"/>
    </xf>
    <xf numFmtId="0" fontId="11" fillId="12" borderId="37" xfId="0" applyFont="1" applyFill="1" applyBorder="1" applyAlignment="1">
      <alignment horizontal="center" vertical="center" textRotation="255"/>
    </xf>
    <xf numFmtId="0" fontId="11" fillId="12" borderId="39" xfId="0" applyFont="1" applyFill="1" applyBorder="1" applyAlignment="1">
      <alignment horizontal="center" vertical="center" textRotation="255"/>
    </xf>
    <xf numFmtId="0" fontId="11" fillId="12" borderId="41" xfId="0" applyFont="1" applyFill="1" applyBorder="1" applyAlignment="1">
      <alignment horizontal="center" vertical="center" textRotation="255"/>
    </xf>
    <xf numFmtId="0" fontId="7" fillId="12" borderId="56" xfId="0" applyNumberFormat="1" applyFont="1" applyFill="1" applyBorder="1" applyAlignment="1" applyProtection="1">
      <alignment horizontal="left" vertical="center"/>
    </xf>
    <xf numFmtId="0" fontId="7" fillId="12" borderId="29" xfId="0" applyFont="1" applyFill="1" applyBorder="1" applyAlignment="1">
      <alignment horizontal="left" vertical="center"/>
    </xf>
    <xf numFmtId="0" fontId="3" fillId="0" borderId="35" xfId="4" applyBorder="1" applyAlignment="1">
      <alignment horizontal="center" vertical="center"/>
    </xf>
    <xf numFmtId="0" fontId="3" fillId="0" borderId="27" xfId="4" applyBorder="1" applyAlignment="1">
      <alignment horizontal="center" vertical="center"/>
    </xf>
    <xf numFmtId="0" fontId="70" fillId="0" borderId="35" xfId="4" applyFont="1" applyFill="1" applyBorder="1" applyAlignment="1">
      <alignment horizontal="left" vertical="center" wrapText="1"/>
    </xf>
    <xf numFmtId="0" fontId="70" fillId="0" borderId="27" xfId="4" applyFont="1" applyFill="1" applyBorder="1" applyAlignment="1">
      <alignment horizontal="left" vertical="center" wrapText="1"/>
    </xf>
    <xf numFmtId="176" fontId="3" fillId="12" borderId="33" xfId="4" applyNumberFormat="1" applyFont="1" applyFill="1" applyBorder="1" applyAlignment="1" applyProtection="1">
      <alignment horizontal="center" vertical="center"/>
      <protection locked="0"/>
    </xf>
    <xf numFmtId="176" fontId="3" fillId="12" borderId="0" xfId="4" applyNumberFormat="1" applyFont="1" applyFill="1" applyBorder="1" applyAlignment="1" applyProtection="1">
      <alignment horizontal="center" vertical="center"/>
      <protection locked="0"/>
    </xf>
    <xf numFmtId="176" fontId="3" fillId="12" borderId="1" xfId="4" applyNumberFormat="1" applyFont="1" applyFill="1" applyBorder="1" applyAlignment="1" applyProtection="1">
      <alignment horizontal="center" vertical="center"/>
      <protection locked="0"/>
    </xf>
    <xf numFmtId="0" fontId="4" fillId="0" borderId="35" xfId="4" applyFont="1" applyFill="1" applyBorder="1" applyAlignment="1">
      <alignment horizontal="left" vertical="center" wrapText="1"/>
    </xf>
    <xf numFmtId="0" fontId="4" fillId="0" borderId="27" xfId="4" applyFont="1" applyFill="1" applyBorder="1" applyAlignment="1">
      <alignment horizontal="left" vertical="center" wrapText="1"/>
    </xf>
    <xf numFmtId="0" fontId="70" fillId="0" borderId="61" xfId="4" applyFont="1" applyFill="1" applyBorder="1" applyAlignment="1">
      <alignment horizontal="left" vertical="center" wrapText="1"/>
    </xf>
    <xf numFmtId="0" fontId="8" fillId="12" borderId="66" xfId="4" applyFont="1" applyFill="1" applyBorder="1" applyAlignment="1">
      <alignment horizontal="left" vertical="center" wrapText="1"/>
    </xf>
    <xf numFmtId="0" fontId="8" fillId="12" borderId="67" xfId="4" applyFont="1" applyFill="1" applyBorder="1" applyAlignment="1">
      <alignment horizontal="left" vertical="center" wrapText="1"/>
    </xf>
    <xf numFmtId="0" fontId="8" fillId="12" borderId="35" xfId="4" applyFont="1" applyFill="1" applyBorder="1" applyAlignment="1">
      <alignment horizontal="left" vertical="center" wrapText="1"/>
    </xf>
    <xf numFmtId="0" fontId="0" fillId="12" borderId="27" xfId="0" applyFill="1" applyBorder="1" applyAlignment="1">
      <alignment horizontal="left" vertical="center" wrapText="1"/>
    </xf>
    <xf numFmtId="0" fontId="4" fillId="12" borderId="66" xfId="4" applyFont="1" applyFill="1" applyBorder="1" applyAlignment="1">
      <alignment horizontal="left" vertical="center" wrapText="1"/>
    </xf>
    <xf numFmtId="0" fontId="4" fillId="12" borderId="67" xfId="4" applyFont="1" applyFill="1" applyBorder="1" applyAlignment="1">
      <alignment horizontal="left" vertical="center" wrapText="1"/>
    </xf>
    <xf numFmtId="0" fontId="3" fillId="0" borderId="92" xfId="4" applyBorder="1" applyAlignment="1">
      <alignment horizontal="center" vertical="center"/>
    </xf>
    <xf numFmtId="0" fontId="3" fillId="0" borderId="62" xfId="4" applyBorder="1" applyAlignment="1">
      <alignment horizontal="center" vertical="center"/>
    </xf>
    <xf numFmtId="0" fontId="8" fillId="12" borderId="1" xfId="4" applyFont="1" applyFill="1" applyBorder="1" applyAlignment="1">
      <alignment horizontal="left" vertical="center" wrapText="1"/>
    </xf>
    <xf numFmtId="0" fontId="3" fillId="0" borderId="3" xfId="4" applyBorder="1" applyAlignment="1">
      <alignment horizontal="center" vertical="center"/>
    </xf>
    <xf numFmtId="176" fontId="3" fillId="12" borderId="30" xfId="4" applyNumberFormat="1" applyFont="1" applyFill="1" applyBorder="1" applyAlignment="1" applyProtection="1">
      <alignment horizontal="center" vertical="center"/>
      <protection locked="0"/>
    </xf>
    <xf numFmtId="176" fontId="3" fillId="12" borderId="31" xfId="4" applyNumberFormat="1" applyFont="1" applyFill="1" applyBorder="1" applyAlignment="1" applyProtection="1">
      <alignment horizontal="center" vertical="center"/>
      <protection locked="0"/>
    </xf>
    <xf numFmtId="176" fontId="3" fillId="12" borderId="32" xfId="4" applyNumberFormat="1" applyFont="1" applyFill="1" applyBorder="1" applyAlignment="1" applyProtection="1">
      <alignment horizontal="center" vertical="center"/>
      <protection locked="0"/>
    </xf>
    <xf numFmtId="0" fontId="3" fillId="12" borderId="35" xfId="4" applyFont="1" applyFill="1" applyBorder="1" applyAlignment="1">
      <alignment horizontal="center" vertical="center"/>
    </xf>
    <xf numFmtId="0" fontId="3" fillId="12" borderId="61" xfId="4" applyFont="1" applyFill="1" applyBorder="1" applyAlignment="1">
      <alignment horizontal="center" vertical="center"/>
    </xf>
    <xf numFmtId="0" fontId="3" fillId="12" borderId="27" xfId="4" applyFont="1" applyFill="1" applyBorder="1" applyAlignment="1">
      <alignment horizontal="center" vertical="center"/>
    </xf>
    <xf numFmtId="0" fontId="3" fillId="12" borderId="32" xfId="4" applyFont="1" applyFill="1" applyBorder="1" applyAlignment="1">
      <alignment horizontal="center" vertical="center" wrapText="1"/>
    </xf>
    <xf numFmtId="0" fontId="3" fillId="12" borderId="1" xfId="4" applyFont="1" applyFill="1" applyBorder="1" applyAlignment="1">
      <alignment horizontal="center" vertical="center" wrapText="1"/>
    </xf>
    <xf numFmtId="0" fontId="3" fillId="12" borderId="4" xfId="4" applyFont="1" applyFill="1" applyBorder="1" applyAlignment="1">
      <alignment horizontal="center" vertical="center" wrapText="1"/>
    </xf>
    <xf numFmtId="0" fontId="3" fillId="0" borderId="35" xfId="4" applyFont="1" applyFill="1" applyBorder="1" applyAlignment="1">
      <alignment horizontal="center" vertical="center" wrapText="1"/>
    </xf>
    <xf numFmtId="0" fontId="3" fillId="0" borderId="61" xfId="4" applyFont="1" applyFill="1" applyBorder="1" applyAlignment="1">
      <alignment horizontal="center" vertical="center" wrapText="1"/>
    </xf>
    <xf numFmtId="0" fontId="3" fillId="0" borderId="27" xfId="4" applyFont="1" applyFill="1" applyBorder="1" applyAlignment="1">
      <alignment horizontal="center" vertical="center" wrapText="1"/>
    </xf>
    <xf numFmtId="176" fontId="3" fillId="12" borderId="63" xfId="4" applyNumberFormat="1" applyFont="1" applyFill="1" applyBorder="1" applyAlignment="1" applyProtection="1">
      <alignment horizontal="center" vertical="center"/>
      <protection locked="0"/>
    </xf>
    <xf numFmtId="176" fontId="3" fillId="12" borderId="64" xfId="4" applyNumberFormat="1" applyFont="1" applyFill="1" applyBorder="1" applyAlignment="1" applyProtection="1">
      <alignment horizontal="center" vertical="center"/>
      <protection locked="0"/>
    </xf>
    <xf numFmtId="176" fontId="3" fillId="12" borderId="67" xfId="4" applyNumberFormat="1" applyFont="1" applyFill="1" applyBorder="1" applyAlignment="1" applyProtection="1">
      <alignment horizontal="center" vertical="center"/>
      <protection locked="0"/>
    </xf>
    <xf numFmtId="0" fontId="70" fillId="0" borderId="92" xfId="4" applyFont="1" applyFill="1" applyBorder="1" applyAlignment="1">
      <alignment horizontal="left" vertical="center" wrapText="1"/>
    </xf>
    <xf numFmtId="0" fontId="70" fillId="0" borderId="62" xfId="4" applyFont="1" applyFill="1" applyBorder="1" applyAlignment="1">
      <alignment horizontal="left" vertical="center" wrapText="1"/>
    </xf>
    <xf numFmtId="0" fontId="3" fillId="0" borderId="0" xfId="4" applyBorder="1" applyAlignment="1">
      <alignment horizontal="center" vertical="center"/>
    </xf>
    <xf numFmtId="0" fontId="8" fillId="12" borderId="0" xfId="4" applyFont="1" applyFill="1" applyBorder="1" applyAlignment="1">
      <alignment horizontal="left" vertical="center" wrapText="1"/>
    </xf>
  </cellXfs>
  <cellStyles count="47">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メモ 2" xfId="32"/>
    <cellStyle name="リンク セル 2" xfId="33"/>
    <cellStyle name="悪い 2" xfId="34"/>
    <cellStyle name="計算 2" xfId="35"/>
    <cellStyle name="警告文 2" xfId="36"/>
    <cellStyle name="見出し 1 2" xfId="37"/>
    <cellStyle name="見出し 2 2" xfId="38"/>
    <cellStyle name="見出し 3 2" xfId="39"/>
    <cellStyle name="見出し 4 2" xfId="40"/>
    <cellStyle name="集計 2" xfId="41"/>
    <cellStyle name="出力 2" xfId="42"/>
    <cellStyle name="説明文 2" xfId="43"/>
    <cellStyle name="入力 2" xfId="44"/>
    <cellStyle name="標準" xfId="0" builtinId="0"/>
    <cellStyle name="標準 2" xfId="1"/>
    <cellStyle name="標準 2 2" xfId="4"/>
    <cellStyle name="標準 3" xfId="45"/>
    <cellStyle name="標準 4" xfId="2"/>
    <cellStyle name="標準_3.出力帳票ｲﾒｰｼﾞ集_20060922" xfId="3"/>
    <cellStyle name="良い 2" xfId="46"/>
  </cellStyles>
  <dxfs count="2">
    <dxf>
      <font>
        <b val="0"/>
        <i val="0"/>
        <color theme="0"/>
      </font>
      <fill>
        <patternFill>
          <bgColor rgb="FFFF0000"/>
        </patternFill>
      </fill>
    </dxf>
    <dxf>
      <font>
        <b val="0"/>
        <i val="0"/>
        <color theme="0"/>
      </font>
      <fill>
        <patternFill>
          <bgColor rgb="FFFF0000"/>
        </patternFill>
      </fill>
    </dxf>
  </dxfs>
  <tableStyles count="0" defaultTableStyle="TableStyleMedium9" defaultPivotStyle="PivotStyleLight16"/>
  <colors>
    <mruColors>
      <color rgb="FF3366FF"/>
      <color rgb="FFFFFF99"/>
      <color rgb="FFFFCC99"/>
      <color rgb="FFFFCC66"/>
      <color rgb="FF66FF99"/>
      <color rgb="FFFF99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t" anchorCtr="1"/>
          <a:lstStyle/>
          <a:p>
            <a:pPr algn="ctr">
              <a:defRPr sz="900" b="0" i="0" u="none" strike="noStrike" baseline="0">
                <a:solidFill>
                  <a:srgbClr val="000000"/>
                </a:solidFill>
                <a:latin typeface="ＭＳ Ｐ明朝" pitchFamily="18" charset="-128"/>
                <a:ea typeface="ＭＳ Ｐ明朝" pitchFamily="18" charset="-128"/>
                <a:cs typeface="ＭＳ Ｐゴシック"/>
              </a:defRPr>
            </a:pPr>
            <a:r>
              <a:rPr lang="ja-JP" altLang="en-US" sz="900" b="0">
                <a:latin typeface="+mn-ea"/>
                <a:ea typeface="+mn-ea"/>
              </a:rPr>
              <a:t>国語</a:t>
            </a:r>
            <a:r>
              <a:rPr lang="en-US" altLang="en-US" sz="900" b="0">
                <a:latin typeface="+mn-ea"/>
                <a:ea typeface="+mn-ea"/>
              </a:rPr>
              <a:t>Ａ　</a:t>
            </a:r>
            <a:r>
              <a:rPr lang="ja-JP" altLang="en-US" sz="900" b="0">
                <a:latin typeface="+mn-ea"/>
                <a:ea typeface="+mn-ea"/>
              </a:rPr>
              <a:t>領域別正答率（学校、大阪市、全国）</a:t>
            </a:r>
          </a:p>
        </c:rich>
      </c:tx>
      <c:layout>
        <c:manualLayout>
          <c:xMode val="edge"/>
          <c:yMode val="edge"/>
          <c:x val="0.21244941156550173"/>
          <c:y val="4.0398950131235395E-3"/>
        </c:manualLayout>
      </c:layout>
      <c:overlay val="0"/>
      <c:spPr>
        <a:noFill/>
        <a:ln w="25400">
          <a:noFill/>
        </a:ln>
      </c:spPr>
    </c:title>
    <c:autoTitleDeleted val="0"/>
    <c:plotArea>
      <c:layout>
        <c:manualLayout>
          <c:layoutTarget val="inner"/>
          <c:xMode val="edge"/>
          <c:yMode val="edge"/>
          <c:x val="0.12138745454109258"/>
          <c:y val="0.17259628652851974"/>
          <c:w val="0.85838271425486901"/>
          <c:h val="0.51110484705285053"/>
        </c:manualLayout>
      </c:layout>
      <c:barChart>
        <c:barDir val="col"/>
        <c:grouping val="clustered"/>
        <c:varyColors val="0"/>
        <c:ser>
          <c:idx val="0"/>
          <c:order val="0"/>
          <c:tx>
            <c:strRef>
              <c:f>'(3)全体の概要 ・国語'!$S$21</c:f>
              <c:strCache>
                <c:ptCount val="1"/>
                <c:pt idx="0">
                  <c:v>学校</c:v>
                </c:pt>
              </c:strCache>
            </c:strRef>
          </c:tx>
          <c:spPr>
            <a:ln>
              <a:solidFill>
                <a:prstClr val="black"/>
              </a:solidFill>
            </a:ln>
          </c:spPr>
          <c:invertIfNegative val="0"/>
          <c:cat>
            <c:strRef>
              <c:f>'(3)全体の概要 ・国語'!$R$22:$R$25</c:f>
              <c:strCache>
                <c:ptCount val="4"/>
                <c:pt idx="0">
                  <c:v>話すこと・聞くこと</c:v>
                </c:pt>
                <c:pt idx="1">
                  <c:v>書くこと</c:v>
                </c:pt>
                <c:pt idx="2">
                  <c:v>読むこと</c:v>
                </c:pt>
                <c:pt idx="3">
                  <c:v>伝統的な言語文化と国語の特質に関する事項</c:v>
                </c:pt>
              </c:strCache>
            </c:strRef>
          </c:cat>
          <c:val>
            <c:numRef>
              <c:f>'(3)全体の概要 ・国語'!$S$22:$S$25</c:f>
              <c:numCache>
                <c:formatCode>0.0_);[Red]\(0.0\)</c:formatCode>
                <c:ptCount val="4"/>
                <c:pt idx="0">
                  <c:v>50</c:v>
                </c:pt>
                <c:pt idx="1">
                  <c:v>44.4</c:v>
                </c:pt>
                <c:pt idx="2">
                  <c:v>55.6</c:v>
                </c:pt>
                <c:pt idx="3">
                  <c:v>41.1</c:v>
                </c:pt>
              </c:numCache>
            </c:numRef>
          </c:val>
        </c:ser>
        <c:ser>
          <c:idx val="1"/>
          <c:order val="1"/>
          <c:tx>
            <c:strRef>
              <c:f>'(3)全体の概要 ・国語'!$T$21</c:f>
              <c:strCache>
                <c:ptCount val="1"/>
                <c:pt idx="0">
                  <c:v>大阪市</c:v>
                </c:pt>
              </c:strCache>
            </c:strRef>
          </c:tx>
          <c:spPr>
            <a:solidFill>
              <a:schemeClr val="accent6">
                <a:lumMod val="60000"/>
                <a:lumOff val="40000"/>
              </a:schemeClr>
            </a:solidFill>
            <a:ln>
              <a:solidFill>
                <a:schemeClr val="tx1"/>
              </a:solidFill>
            </a:ln>
          </c:spPr>
          <c:invertIfNegative val="0"/>
          <c:cat>
            <c:strRef>
              <c:f>'(3)全体の概要 ・国語'!$R$22:$R$25</c:f>
              <c:strCache>
                <c:ptCount val="4"/>
                <c:pt idx="0">
                  <c:v>話すこと・聞くこと</c:v>
                </c:pt>
                <c:pt idx="1">
                  <c:v>書くこと</c:v>
                </c:pt>
                <c:pt idx="2">
                  <c:v>読むこと</c:v>
                </c:pt>
                <c:pt idx="3">
                  <c:v>伝統的な言語文化と国語の特質に関する事項</c:v>
                </c:pt>
              </c:strCache>
            </c:strRef>
          </c:cat>
          <c:val>
            <c:numRef>
              <c:f>'(3)全体の概要 ・国語'!$T$22:$T$25</c:f>
              <c:numCache>
                <c:formatCode>0.0_ ;[Red]\-0.0\ </c:formatCode>
                <c:ptCount val="4"/>
                <c:pt idx="0">
                  <c:v>76.099999999999994</c:v>
                </c:pt>
                <c:pt idx="1">
                  <c:v>68.099999999999994</c:v>
                </c:pt>
                <c:pt idx="2">
                  <c:v>76.2</c:v>
                </c:pt>
                <c:pt idx="3">
                  <c:v>68</c:v>
                </c:pt>
              </c:numCache>
            </c:numRef>
          </c:val>
        </c:ser>
        <c:ser>
          <c:idx val="2"/>
          <c:order val="2"/>
          <c:tx>
            <c:strRef>
              <c:f>'(3)全体の概要 ・国語'!$U$21</c:f>
              <c:strCache>
                <c:ptCount val="1"/>
                <c:pt idx="0">
                  <c:v>全国</c:v>
                </c:pt>
              </c:strCache>
            </c:strRef>
          </c:tx>
          <c:spPr>
            <a:solidFill>
              <a:schemeClr val="accent3">
                <a:lumMod val="75000"/>
              </a:schemeClr>
            </a:solidFill>
            <a:ln>
              <a:solidFill>
                <a:schemeClr val="tx1"/>
              </a:solidFill>
            </a:ln>
          </c:spPr>
          <c:invertIfNegative val="0"/>
          <c:cat>
            <c:strRef>
              <c:f>'(3)全体の概要 ・国語'!$R$22:$R$25</c:f>
              <c:strCache>
                <c:ptCount val="4"/>
                <c:pt idx="0">
                  <c:v>話すこと・聞くこと</c:v>
                </c:pt>
                <c:pt idx="1">
                  <c:v>書くこと</c:v>
                </c:pt>
                <c:pt idx="2">
                  <c:v>読むこと</c:v>
                </c:pt>
                <c:pt idx="3">
                  <c:v>伝統的な言語文化と国語の特質に関する事項</c:v>
                </c:pt>
              </c:strCache>
            </c:strRef>
          </c:cat>
          <c:val>
            <c:numRef>
              <c:f>'(3)全体の概要 ・国語'!$U$22:$U$25</c:f>
              <c:numCache>
                <c:formatCode>0.0_ ;[Red]\-0.0\ </c:formatCode>
                <c:ptCount val="4"/>
                <c:pt idx="0">
                  <c:v>79.2</c:v>
                </c:pt>
                <c:pt idx="1">
                  <c:v>72.8</c:v>
                </c:pt>
                <c:pt idx="2">
                  <c:v>78.5</c:v>
                </c:pt>
                <c:pt idx="3">
                  <c:v>71.099999999999994</c:v>
                </c:pt>
              </c:numCache>
            </c:numRef>
          </c:val>
        </c:ser>
        <c:dLbls>
          <c:showLegendKey val="0"/>
          <c:showVal val="0"/>
          <c:showCatName val="0"/>
          <c:showSerName val="0"/>
          <c:showPercent val="0"/>
          <c:showBubbleSize val="0"/>
        </c:dLbls>
        <c:gapWidth val="160"/>
        <c:axId val="86215296"/>
        <c:axId val="86241664"/>
      </c:barChart>
      <c:catAx>
        <c:axId val="86215296"/>
        <c:scaling>
          <c:orientation val="minMax"/>
        </c:scaling>
        <c:delete val="0"/>
        <c:axPos val="b"/>
        <c:numFmt formatCode="@" sourceLinked="0"/>
        <c:majorTickMark val="in"/>
        <c:minorTickMark val="none"/>
        <c:tickLblPos val="nextTo"/>
        <c:txPr>
          <a:bodyPr rot="0" vert="horz" anchor="ctr" anchorCtr="1"/>
          <a:lstStyle/>
          <a:p>
            <a:pPr>
              <a:defRPr sz="7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86241664"/>
        <c:crosses val="autoZero"/>
        <c:auto val="1"/>
        <c:lblAlgn val="ctr"/>
        <c:lblOffset val="80"/>
        <c:tickLblSkip val="1"/>
        <c:tickMarkSkip val="1"/>
        <c:noMultiLvlLbl val="0"/>
      </c:catAx>
      <c:valAx>
        <c:axId val="86241664"/>
        <c:scaling>
          <c:orientation val="minMax"/>
          <c:max val="100"/>
          <c:min val="0"/>
        </c:scaling>
        <c:delete val="0"/>
        <c:axPos val="l"/>
        <c:majorGridlines/>
        <c:numFmt formatCode="#,##0_);\(#,##0\)" sourceLinked="0"/>
        <c:majorTickMark val="in"/>
        <c:minorTickMark val="none"/>
        <c:tickLblPos val="nextTo"/>
        <c:txPr>
          <a:bodyPr rot="0" vert="horz"/>
          <a:lstStyle/>
          <a:p>
            <a:pPr>
              <a:defRPr sz="900">
                <a:latin typeface="ＭＳ Ｐ明朝" pitchFamily="18" charset="-128"/>
                <a:ea typeface="ＭＳ Ｐ明朝" pitchFamily="18" charset="-128"/>
              </a:defRPr>
            </a:pPr>
            <a:endParaRPr lang="ja-JP"/>
          </a:p>
        </c:txPr>
        <c:crossAx val="86215296"/>
        <c:crosses val="autoZero"/>
        <c:crossBetween val="between"/>
        <c:majorUnit val="20"/>
      </c:valAx>
    </c:plotArea>
    <c:legend>
      <c:legendPos val="b"/>
      <c:layout>
        <c:manualLayout>
          <c:xMode val="edge"/>
          <c:yMode val="edge"/>
          <c:x val="0.30613557469539177"/>
          <c:y val="0.85379597550309383"/>
          <c:w val="0.38772885060922563"/>
          <c:h val="0.13743272090988617"/>
        </c:manualLayout>
      </c:layout>
      <c:overlay val="0"/>
      <c:spPr>
        <a:ln>
          <a:noFill/>
        </a:ln>
      </c:spPr>
      <c:txPr>
        <a:bodyPr/>
        <a:lstStyle/>
        <a:p>
          <a:pPr>
            <a:defRPr sz="800"/>
          </a:pPr>
          <a:endParaRPr lang="ja-JP"/>
        </a:p>
      </c:txPr>
    </c:legend>
    <c:plotVisOnly val="1"/>
    <c:dispBlanksAs val="gap"/>
    <c:showDLblsOverMax val="0"/>
  </c:chart>
  <c:printSettings>
    <c:headerFooter/>
    <c:pageMargins b="0.75000000000001465" l="0.70000000000000062" r="0.70000000000000062" t="0.75000000000001465" header="0.30000000000000032" footer="0.30000000000000032"/>
    <c:pageSetup paperSize="9" orientation="landscape" horizontalDpi="-3"/>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ja-JP" altLang="en-US" sz="900" b="0"/>
              <a:t>算数Ａ　領域別正答率（対全国比）</a:t>
            </a:r>
          </a:p>
        </c:rich>
      </c:tx>
      <c:layout>
        <c:manualLayout>
          <c:xMode val="edge"/>
          <c:yMode val="edge"/>
          <c:x val="0.21380886212753203"/>
          <c:y val="5.3018372703412078E-4"/>
        </c:manualLayout>
      </c:layout>
      <c:overlay val="0"/>
    </c:title>
    <c:autoTitleDeleted val="0"/>
    <c:plotArea>
      <c:layout>
        <c:manualLayout>
          <c:layoutTarget val="inner"/>
          <c:xMode val="edge"/>
          <c:yMode val="edge"/>
          <c:x val="0.33687664041996279"/>
          <c:y val="0.25900918635170606"/>
          <c:w val="0.29227543615871543"/>
          <c:h val="0.6210853018372704"/>
        </c:manualLayout>
      </c:layout>
      <c:radarChart>
        <c:radarStyle val="marker"/>
        <c:varyColors val="0"/>
        <c:ser>
          <c:idx val="1"/>
          <c:order val="0"/>
          <c:tx>
            <c:strRef>
              <c:f>'(4)算数'!$AA$5</c:f>
              <c:strCache>
                <c:ptCount val="1"/>
                <c:pt idx="0">
                  <c:v>全国</c:v>
                </c:pt>
              </c:strCache>
            </c:strRef>
          </c:tx>
          <c:spPr>
            <a:ln w="25400">
              <a:solidFill>
                <a:schemeClr val="tx1">
                  <a:lumMod val="65000"/>
                  <a:lumOff val="35000"/>
                </a:schemeClr>
              </a:solidFill>
              <a:prstDash val="sysDot"/>
            </a:ln>
          </c:spPr>
          <c:marker>
            <c:symbol val="none"/>
          </c:marker>
          <c:cat>
            <c:strRef>
              <c:f>'(4)算数'!$U$6:$U$9</c:f>
              <c:strCache>
                <c:ptCount val="4"/>
                <c:pt idx="0">
                  <c:v>数と計算</c:v>
                </c:pt>
                <c:pt idx="1">
                  <c:v>量と測定</c:v>
                </c:pt>
                <c:pt idx="2">
                  <c:v>図形</c:v>
                </c:pt>
                <c:pt idx="3">
                  <c:v>数量関係</c:v>
                </c:pt>
              </c:strCache>
            </c:strRef>
          </c:cat>
          <c:val>
            <c:numRef>
              <c:f>'(4)算数'!$AA$6:$AA$9</c:f>
              <c:numCache>
                <c:formatCode>#,##0.0_);[Red]\(#,##0.0\)</c:formatCode>
                <c:ptCount val="4"/>
                <c:pt idx="0">
                  <c:v>1</c:v>
                </c:pt>
                <c:pt idx="1">
                  <c:v>1</c:v>
                </c:pt>
                <c:pt idx="2">
                  <c:v>1</c:v>
                </c:pt>
                <c:pt idx="3">
                  <c:v>1</c:v>
                </c:pt>
              </c:numCache>
            </c:numRef>
          </c:val>
        </c:ser>
        <c:ser>
          <c:idx val="2"/>
          <c:order val="1"/>
          <c:tx>
            <c:strRef>
              <c:f>'(4)算数'!$Z$5</c:f>
              <c:strCache>
                <c:ptCount val="1"/>
                <c:pt idx="0">
                  <c:v>大阪市</c:v>
                </c:pt>
              </c:strCache>
            </c:strRef>
          </c:tx>
          <c:spPr>
            <a:ln w="22225">
              <a:solidFill>
                <a:schemeClr val="bg1">
                  <a:lumMod val="75000"/>
                </a:schemeClr>
              </a:solidFill>
            </a:ln>
          </c:spPr>
          <c:marker>
            <c:symbol val="circle"/>
            <c:size val="4"/>
            <c:spPr>
              <a:solidFill>
                <a:sysClr val="window" lastClr="FFFFFF">
                  <a:lumMod val="75000"/>
                </a:sysClr>
              </a:solidFill>
              <a:ln>
                <a:solidFill>
                  <a:prstClr val="white">
                    <a:lumMod val="75000"/>
                  </a:prstClr>
                </a:solidFill>
              </a:ln>
            </c:spPr>
          </c:marker>
          <c:cat>
            <c:strRef>
              <c:f>'(4)算数'!$U$6:$U$9</c:f>
              <c:strCache>
                <c:ptCount val="4"/>
                <c:pt idx="0">
                  <c:v>数と計算</c:v>
                </c:pt>
                <c:pt idx="1">
                  <c:v>量と測定</c:v>
                </c:pt>
                <c:pt idx="2">
                  <c:v>図形</c:v>
                </c:pt>
                <c:pt idx="3">
                  <c:v>数量関係</c:v>
                </c:pt>
              </c:strCache>
            </c:strRef>
          </c:cat>
          <c:val>
            <c:numRef>
              <c:f>'(4)算数'!$Z$6:$Z$9</c:f>
              <c:numCache>
                <c:formatCode>#,##0.000_);[Red]\(#,##0.000\)</c:formatCode>
                <c:ptCount val="4"/>
                <c:pt idx="0">
                  <c:v>0.97018633540372667</c:v>
                </c:pt>
                <c:pt idx="1">
                  <c:v>0.9818181818181817</c:v>
                </c:pt>
                <c:pt idx="2">
                  <c:v>0.97461928934010156</c:v>
                </c:pt>
                <c:pt idx="3">
                  <c:v>0.94598540145985399</c:v>
                </c:pt>
              </c:numCache>
            </c:numRef>
          </c:val>
        </c:ser>
        <c:ser>
          <c:idx val="0"/>
          <c:order val="2"/>
          <c:tx>
            <c:strRef>
              <c:f>'(4)算数'!$Y$5</c:f>
              <c:strCache>
                <c:ptCount val="1"/>
                <c:pt idx="0">
                  <c:v>学校</c:v>
                </c:pt>
              </c:strCache>
            </c:strRef>
          </c:tx>
          <c:spPr>
            <a:ln w="25400">
              <a:solidFill>
                <a:schemeClr val="tx1"/>
              </a:solidFill>
            </a:ln>
          </c:spPr>
          <c:marker>
            <c:symbol val="diamond"/>
            <c:size val="7"/>
            <c:spPr>
              <a:solidFill>
                <a:sysClr val="windowText" lastClr="000000"/>
              </a:solidFill>
              <a:ln>
                <a:solidFill>
                  <a:prstClr val="black"/>
                </a:solidFill>
              </a:ln>
            </c:spPr>
          </c:marker>
          <c:cat>
            <c:strRef>
              <c:f>'(4)算数'!$U$6:$U$9</c:f>
              <c:strCache>
                <c:ptCount val="4"/>
                <c:pt idx="0">
                  <c:v>数と計算</c:v>
                </c:pt>
                <c:pt idx="1">
                  <c:v>量と測定</c:v>
                </c:pt>
                <c:pt idx="2">
                  <c:v>図形</c:v>
                </c:pt>
                <c:pt idx="3">
                  <c:v>数量関係</c:v>
                </c:pt>
              </c:strCache>
            </c:strRef>
          </c:cat>
          <c:val>
            <c:numRef>
              <c:f>'(4)算数'!$Y$6:$Y$9</c:f>
              <c:numCache>
                <c:formatCode>#,##0.000_);[Red]\(#,##0.000\)</c:formatCode>
                <c:ptCount val="4"/>
                <c:pt idx="0">
                  <c:v>0.79378881987577643</c:v>
                </c:pt>
                <c:pt idx="1">
                  <c:v>0.75714285714285712</c:v>
                </c:pt>
                <c:pt idx="2">
                  <c:v>0.67005076142131981</c:v>
                </c:pt>
                <c:pt idx="3">
                  <c:v>0.51386861313868615</c:v>
                </c:pt>
              </c:numCache>
            </c:numRef>
          </c:val>
        </c:ser>
        <c:dLbls>
          <c:showLegendKey val="0"/>
          <c:showVal val="0"/>
          <c:showCatName val="0"/>
          <c:showSerName val="0"/>
          <c:showPercent val="0"/>
          <c:showBubbleSize val="0"/>
        </c:dLbls>
        <c:axId val="114103040"/>
        <c:axId val="114104576"/>
      </c:radarChart>
      <c:catAx>
        <c:axId val="114103040"/>
        <c:scaling>
          <c:orientation val="minMax"/>
        </c:scaling>
        <c:delete val="0"/>
        <c:axPos val="b"/>
        <c:majorGridlines/>
        <c:numFmt formatCode="General" sourceLinked="1"/>
        <c:majorTickMark val="out"/>
        <c:minorTickMark val="none"/>
        <c:tickLblPos val="nextTo"/>
        <c:txPr>
          <a:bodyPr/>
          <a:lstStyle/>
          <a:p>
            <a:pPr>
              <a:defRPr sz="800" baseline="0"/>
            </a:pPr>
            <a:endParaRPr lang="ja-JP"/>
          </a:p>
        </c:txPr>
        <c:crossAx val="114104576"/>
        <c:crosses val="autoZero"/>
        <c:auto val="0"/>
        <c:lblAlgn val="ctr"/>
        <c:lblOffset val="100"/>
        <c:noMultiLvlLbl val="0"/>
      </c:catAx>
      <c:valAx>
        <c:axId val="114104576"/>
        <c:scaling>
          <c:orientation val="minMax"/>
        </c:scaling>
        <c:delete val="0"/>
        <c:axPos val="l"/>
        <c:numFmt formatCode="#,##0.0_);\(#,##0.0\)" sourceLinked="0"/>
        <c:majorTickMark val="cross"/>
        <c:minorTickMark val="none"/>
        <c:tickLblPos val="nextTo"/>
        <c:txPr>
          <a:bodyPr/>
          <a:lstStyle/>
          <a:p>
            <a:pPr>
              <a:defRPr sz="800" baseline="0"/>
            </a:pPr>
            <a:endParaRPr lang="ja-JP"/>
          </a:p>
        </c:txPr>
        <c:crossAx val="114103040"/>
        <c:crosses val="autoZero"/>
        <c:crossBetween val="between"/>
      </c:valAx>
    </c:plotArea>
    <c:legend>
      <c:legendPos val="r"/>
      <c:layout>
        <c:manualLayout>
          <c:xMode val="edge"/>
          <c:yMode val="edge"/>
          <c:x val="0.71568627450981959"/>
          <c:y val="0.6352132798606932"/>
          <c:w val="0.27254901960784922"/>
          <c:h val="0.32707304528479164"/>
        </c:manualLayout>
      </c:layout>
      <c:overlay val="0"/>
      <c:spPr>
        <a:ln>
          <a:solidFill>
            <a:schemeClr val="tx1"/>
          </a:solidFill>
        </a:ln>
      </c:spPr>
      <c:txPr>
        <a:bodyPr/>
        <a:lstStyle/>
        <a:p>
          <a:pPr>
            <a:defRPr sz="800"/>
          </a:pPr>
          <a:endParaRPr lang="ja-JP"/>
        </a:p>
      </c:txPr>
    </c:legend>
    <c:plotVisOnly val="1"/>
    <c:dispBlanksAs val="gap"/>
    <c:showDLblsOverMax val="0"/>
  </c:chart>
  <c:printSettings>
    <c:headerFooter/>
    <c:pageMargins b="0.27559055118110226" l="0.59055118110233007" r="0.39370078740157488" t="0.39370078740157488" header="0.30000000000000032" footer="0.30000000000000032"/>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26"/>
          <c:w val="0.82559283747314838"/>
          <c:h val="0.67455217732820005"/>
        </c:manualLayout>
      </c:layout>
      <c:barChart>
        <c:barDir val="bar"/>
        <c:grouping val="percentStacked"/>
        <c:varyColors val="0"/>
        <c:ser>
          <c:idx val="0"/>
          <c:order val="0"/>
          <c:tx>
            <c:strRef>
              <c:f>'(5)児童質問紙より(1)'!$Q$7</c:f>
              <c:strCache>
                <c:ptCount val="1"/>
                <c:pt idx="0">
                  <c:v>1 </c:v>
                </c:pt>
              </c:strCache>
            </c:strRef>
          </c:tx>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'(5)児童質問紙より(1)'!$P$13:$P$15</c:f>
              <c:strCache>
                <c:ptCount val="3"/>
                <c:pt idx="0">
                  <c:v>学校</c:v>
                </c:pt>
                <c:pt idx="1">
                  <c:v>大阪市</c:v>
                </c:pt>
                <c:pt idx="2">
                  <c:v>全国</c:v>
                </c:pt>
              </c:strCache>
            </c:strRef>
          </c:cat>
          <c:val>
            <c:numRef>
              <c:f>'(5)児童質問紙より(1)'!$Q$13:$Q$15</c:f>
              <c:numCache>
                <c:formatCode>0.0_ </c:formatCode>
                <c:ptCount val="3"/>
                <c:pt idx="0">
                  <c:v>61.1</c:v>
                </c:pt>
                <c:pt idx="1">
                  <c:v>81</c:v>
                </c:pt>
                <c:pt idx="2">
                  <c:v>87.3</c:v>
                </c:pt>
              </c:numCache>
            </c:numRef>
          </c:val>
        </c:ser>
        <c:ser>
          <c:idx val="1"/>
          <c:order val="1"/>
          <c:tx>
            <c:strRef>
              <c:f>'(5)児童質問紙より(1)'!$R$7</c:f>
              <c:strCache>
                <c:ptCount val="1"/>
                <c:pt idx="0">
                  <c:v>2 </c:v>
                </c:pt>
              </c:strCache>
            </c:strRef>
          </c:tx>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'(5)児童質問紙より(1)'!$P$13:$P$15</c:f>
              <c:strCache>
                <c:ptCount val="3"/>
                <c:pt idx="0">
                  <c:v>学校</c:v>
                </c:pt>
                <c:pt idx="1">
                  <c:v>大阪市</c:v>
                </c:pt>
                <c:pt idx="2">
                  <c:v>全国</c:v>
                </c:pt>
              </c:strCache>
            </c:strRef>
          </c:cat>
          <c:val>
            <c:numRef>
              <c:f>'(5)児童質問紙より(1)'!$R$13:$R$15</c:f>
              <c:numCache>
                <c:formatCode>0.0_ </c:formatCode>
                <c:ptCount val="3"/>
                <c:pt idx="0">
                  <c:v>16.7</c:v>
                </c:pt>
                <c:pt idx="1">
                  <c:v>12</c:v>
                </c:pt>
                <c:pt idx="2">
                  <c:v>8.1999999999999993</c:v>
                </c:pt>
              </c:numCache>
            </c:numRef>
          </c:val>
        </c:ser>
        <c:ser>
          <c:idx val="2"/>
          <c:order val="2"/>
          <c:tx>
            <c:strRef>
              <c:f>'(5)児童質問紙より(1)'!$S$7</c:f>
              <c:strCache>
                <c:ptCount val="1"/>
                <c:pt idx="0">
                  <c:v>3 </c:v>
                </c:pt>
              </c:strCache>
            </c:strRef>
          </c:tx>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'(5)児童質問紙より(1)'!$P$13:$P$15</c:f>
              <c:strCache>
                <c:ptCount val="3"/>
                <c:pt idx="0">
                  <c:v>学校</c:v>
                </c:pt>
                <c:pt idx="1">
                  <c:v>大阪市</c:v>
                </c:pt>
                <c:pt idx="2">
                  <c:v>全国</c:v>
                </c:pt>
              </c:strCache>
            </c:strRef>
          </c:cat>
          <c:val>
            <c:numRef>
              <c:f>'(5)児童質問紙より(1)'!$S$13:$S$15</c:f>
              <c:numCache>
                <c:formatCode>0.0_ </c:formatCode>
                <c:ptCount val="3"/>
                <c:pt idx="0">
                  <c:v>11.1</c:v>
                </c:pt>
                <c:pt idx="1">
                  <c:v>5.6</c:v>
                </c:pt>
                <c:pt idx="2">
                  <c:v>3.5</c:v>
                </c:pt>
              </c:numCache>
            </c:numRef>
          </c:val>
        </c:ser>
        <c:ser>
          <c:idx val="3"/>
          <c:order val="3"/>
          <c:tx>
            <c:strRef>
              <c:f>'(5)児童質問紙より(1)'!$T$7</c:f>
              <c:strCache>
                <c:ptCount val="1"/>
                <c:pt idx="0">
                  <c:v>4 </c:v>
                </c:pt>
              </c:strCache>
            </c:strRef>
          </c:tx>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'(5)児童質問紙より(1)'!$P$13:$P$15</c:f>
              <c:strCache>
                <c:ptCount val="3"/>
                <c:pt idx="0">
                  <c:v>学校</c:v>
                </c:pt>
                <c:pt idx="1">
                  <c:v>大阪市</c:v>
                </c:pt>
                <c:pt idx="2">
                  <c:v>全国</c:v>
                </c:pt>
              </c:strCache>
            </c:strRef>
          </c:cat>
          <c:val>
            <c:numRef>
              <c:f>'(5)児童質問紙より(1)'!$T$13:$T$15</c:f>
              <c:numCache>
                <c:formatCode>0.0_ </c:formatCode>
                <c:ptCount val="3"/>
                <c:pt idx="0">
                  <c:v>11.1</c:v>
                </c:pt>
                <c:pt idx="1">
                  <c:v>1.5</c:v>
                </c:pt>
                <c:pt idx="2">
                  <c:v>0.9</c:v>
                </c:pt>
              </c:numCache>
            </c:numRef>
          </c:val>
        </c:ser>
        <c:ser>
          <c:idx val="4"/>
          <c:order val="4"/>
          <c:tx>
            <c:strRef>
              <c:f>'(5)児童質問紙より(1)'!$U$7</c:f>
              <c:strCache>
                <c:ptCount val="1"/>
                <c:pt idx="0">
                  <c:v>5 </c:v>
                </c:pt>
              </c:strCache>
            </c:strRef>
          </c:tx>
          <c:spPr>
            <a:solidFill>
              <a:prstClr val="white"/>
            </a:solidFill>
            <a:ln>
              <a:solidFill>
                <a:srgbClr val="000000"/>
              </a:solidFill>
            </a:ln>
          </c:spPr>
          <c:invertIfNegative val="0"/>
          <c:dLbls>
            <c:dLbl>
              <c:idx val="0"/>
              <c:layout>
                <c:manualLayout>
                  <c:x val="1.3965827708971947E-2"/>
                  <c:y val="1.1299435028248589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1.8569419052724495E-2"/>
                  <c:y val="3.5588771743033135E-6"/>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33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'(5)児童質問紙より(1)'!$P$13:$P$15</c:f>
              <c:strCache>
                <c:ptCount val="3"/>
                <c:pt idx="0">
                  <c:v>学校</c:v>
                </c:pt>
                <c:pt idx="1">
                  <c:v>大阪市</c:v>
                </c:pt>
                <c:pt idx="2">
                  <c:v>全国</c:v>
                </c:pt>
              </c:strCache>
            </c:strRef>
          </c:cat>
          <c:val>
            <c:numRef>
              <c:f>'(5)児童質問紙より(1)'!$U$13:$U$15</c:f>
              <c:numCache>
                <c:formatCode>0.0_ </c:formatCode>
                <c:ptCount val="3"/>
                <c:pt idx="0">
                  <c:v>1.4210854715202004E-14</c:v>
                </c:pt>
                <c:pt idx="1">
                  <c:v>0</c:v>
                </c:pt>
                <c:pt idx="2">
                  <c:v>0</c:v>
                </c:pt>
              </c:numCache>
            </c:numRef>
          </c:val>
        </c:ser>
        <c:ser>
          <c:idx val="5"/>
          <c:order val="5"/>
          <c:tx>
            <c:strRef>
              <c:f>'(5)児童質問紙より(1)'!$V$7</c:f>
              <c:strCache>
                <c:ptCount val="1"/>
                <c:pt idx="0">
                  <c:v>6 </c:v>
                </c:pt>
              </c:strCache>
            </c:strRef>
          </c:tx>
          <c:spPr>
            <a:solidFill>
              <a:srgbClr val="00B050"/>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'(5)児童質問紙より(1)'!$P$13:$P$15</c:f>
              <c:strCache>
                <c:ptCount val="3"/>
                <c:pt idx="0">
                  <c:v>学校</c:v>
                </c:pt>
                <c:pt idx="1">
                  <c:v>大阪市</c:v>
                </c:pt>
                <c:pt idx="2">
                  <c:v>全国</c:v>
                </c:pt>
              </c:strCache>
            </c:strRef>
          </c:cat>
          <c:val>
            <c:numRef>
              <c:f>'(5)児童質問紙より(1)'!$V$13:$V$15</c:f>
              <c:numCache>
                <c:formatCode>0.0_ </c:formatCode>
                <c:ptCount val="3"/>
                <c:pt idx="0">
                  <c:v>0</c:v>
                </c:pt>
                <c:pt idx="1">
                  <c:v>0</c:v>
                </c:pt>
                <c:pt idx="2">
                  <c:v>0</c:v>
                </c:pt>
              </c:numCache>
            </c:numRef>
          </c:val>
        </c:ser>
        <c:ser>
          <c:idx val="6"/>
          <c:order val="6"/>
          <c:tx>
            <c:strRef>
              <c:f>'(5)児童質問紙より(1)'!$W$7</c:f>
              <c:strCache>
                <c:ptCount val="1"/>
                <c:pt idx="0">
                  <c:v>7 </c:v>
                </c:pt>
              </c:strCache>
            </c:strRef>
          </c:tx>
          <c:spPr>
            <a:solidFill>
              <a:schemeClr val="accent6">
                <a:lumMod val="75000"/>
              </a:schemeClr>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'(5)児童質問紙より(1)'!$P$13:$P$15</c:f>
              <c:strCache>
                <c:ptCount val="3"/>
                <c:pt idx="0">
                  <c:v>学校</c:v>
                </c:pt>
                <c:pt idx="1">
                  <c:v>大阪市</c:v>
                </c:pt>
                <c:pt idx="2">
                  <c:v>全国</c:v>
                </c:pt>
              </c:strCache>
            </c:strRef>
          </c:cat>
          <c:val>
            <c:numRef>
              <c:f>'(5)児童質問紙より(1)'!$W$13:$W$15</c:f>
              <c:numCache>
                <c:formatCode>0.0_ </c:formatCode>
                <c:ptCount val="3"/>
                <c:pt idx="0">
                  <c:v>0</c:v>
                </c:pt>
                <c:pt idx="1">
                  <c:v>0</c:v>
                </c:pt>
                <c:pt idx="2">
                  <c:v>0</c:v>
                </c:pt>
              </c:numCache>
            </c:numRef>
          </c:val>
        </c:ser>
        <c:ser>
          <c:idx val="7"/>
          <c:order val="7"/>
          <c:tx>
            <c:strRef>
              <c:f>'(5)児童質問紙より(1)'!$X$7</c:f>
              <c:strCache>
                <c:ptCount val="1"/>
                <c:pt idx="0">
                  <c:v>8 </c:v>
                </c:pt>
              </c:strCache>
            </c:strRef>
          </c:tx>
          <c:spPr>
            <a:solidFill>
              <a:srgbClr val="66FF99"/>
            </a:solidFill>
            <a:ln>
              <a:solidFill>
                <a:srgbClr val="000000"/>
              </a:solidFill>
            </a:ln>
          </c:spPr>
          <c:invertIfNegative val="0"/>
          <c:dLbls>
            <c:numFmt formatCode="0.0;;" sourceLinked="0"/>
            <c:spPr>
              <a:noFill/>
              <a:ln>
                <a:noFill/>
              </a:ln>
              <a:effectLst/>
            </c:spPr>
            <c:txPr>
              <a:bodyPr/>
              <a:lstStyle/>
              <a:p>
                <a:pPr>
                  <a:defRPr sz="9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'(5)児童質問紙より(1)'!$P$13:$P$15</c:f>
              <c:strCache>
                <c:ptCount val="3"/>
                <c:pt idx="0">
                  <c:v>学校</c:v>
                </c:pt>
                <c:pt idx="1">
                  <c:v>大阪市</c:v>
                </c:pt>
                <c:pt idx="2">
                  <c:v>全国</c:v>
                </c:pt>
              </c:strCache>
            </c:strRef>
          </c:cat>
          <c:val>
            <c:numRef>
              <c:f>'(5)児童質問紙より(1)'!$X$13:$X$15</c:f>
              <c:numCache>
                <c:formatCode>0.0_ </c:formatCode>
                <c:ptCount val="3"/>
                <c:pt idx="0">
                  <c:v>0</c:v>
                </c:pt>
                <c:pt idx="1">
                  <c:v>0</c:v>
                </c:pt>
                <c:pt idx="2">
                  <c:v>0</c:v>
                </c:pt>
              </c:numCache>
            </c:numRef>
          </c:val>
        </c:ser>
        <c:ser>
          <c:idx val="8"/>
          <c:order val="8"/>
          <c:tx>
            <c:strRef>
              <c:f>'(5)児童質問紙より(1)'!$Y$7</c:f>
              <c:strCache>
                <c:ptCount val="1"/>
                <c:pt idx="0">
                  <c:v>9 </c:v>
                </c:pt>
              </c:strCache>
            </c:strRef>
          </c:tx>
          <c:spPr>
            <a:solidFill>
              <a:srgbClr val="FF9999"/>
            </a:solidFill>
            <a:ln>
              <a:solidFill>
                <a:srgbClr val="000000"/>
              </a:solidFill>
            </a:ln>
          </c:spPr>
          <c:invertIfNegative val="0"/>
          <c:dLbls>
            <c:numFmt formatCode="0.0;;" sourceLinked="0"/>
            <c:spPr>
              <a:noFill/>
              <a:ln>
                <a:noFill/>
              </a:ln>
              <a:effectLst/>
            </c:spPr>
            <c:txPr>
              <a:bodyPr/>
              <a:lstStyle/>
              <a:p>
                <a:pPr>
                  <a:defRPr sz="9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'(5)児童質問紙より(1)'!$Y$13:$Y$15</c:f>
              <c:numCache>
                <c:formatCode>0.0_ </c:formatCode>
                <c:ptCount val="3"/>
                <c:pt idx="0">
                  <c:v>0</c:v>
                </c:pt>
                <c:pt idx="1">
                  <c:v>0</c:v>
                </c:pt>
                <c:pt idx="2">
                  <c:v>0</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86033920"/>
        <c:axId val="86035456"/>
      </c:barChart>
      <c:catAx>
        <c:axId val="86033920"/>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86035456"/>
        <c:crosses val="autoZero"/>
        <c:auto val="1"/>
        <c:lblAlgn val="ctr"/>
        <c:lblOffset val="30"/>
        <c:tickLblSkip val="1"/>
        <c:tickMarkSkip val="1"/>
        <c:noMultiLvlLbl val="0"/>
      </c:catAx>
      <c:valAx>
        <c:axId val="86035456"/>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86033920"/>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964336917562746E-2"/>
          <c:y val="6.3498376262289241E-2"/>
          <c:w val="0.20749513198423575"/>
          <c:h val="4.0770733724053293E-2"/>
        </c:manualLayout>
      </c:layout>
      <c:barChart>
        <c:barDir val="bar"/>
        <c:grouping val="percentStacked"/>
        <c:varyColors val="0"/>
        <c:ser>
          <c:idx val="0"/>
          <c:order val="0"/>
          <c:tx>
            <c:strRef>
              <c:f>'(5)児童質問紙より(1)'!$Q$7</c:f>
              <c:strCache>
                <c:ptCount val="1"/>
                <c:pt idx="0">
                  <c:v>1 </c:v>
                </c:pt>
              </c:strCache>
            </c:strRef>
          </c:tx>
          <c:spPr>
            <a:solidFill>
              <a:srgbClr val="9999FF"/>
            </a:solidFill>
            <a:ln w="12700">
              <a:solidFill>
                <a:srgbClr val="000000"/>
              </a:solidFill>
              <a:prstDash val="solid"/>
            </a:ln>
          </c:spPr>
          <c:invertIfNegative val="0"/>
          <c:cat>
            <c:strRef>
              <c:f>'(5)児童質問紙より(1)'!$P$13:$P$15</c:f>
              <c:strCache>
                <c:ptCount val="3"/>
                <c:pt idx="0">
                  <c:v>学校</c:v>
                </c:pt>
                <c:pt idx="1">
                  <c:v>大阪市</c:v>
                </c:pt>
                <c:pt idx="2">
                  <c:v>全国</c:v>
                </c:pt>
              </c:strCache>
            </c:strRef>
          </c:cat>
          <c:val>
            <c:numRef>
              <c:f>'(5)児童質問紙より(1)'!$Q$13:$Q$15</c:f>
              <c:numCache>
                <c:formatCode>0.0_ </c:formatCode>
                <c:ptCount val="3"/>
                <c:pt idx="0">
                  <c:v>61.1</c:v>
                </c:pt>
                <c:pt idx="1">
                  <c:v>81</c:v>
                </c:pt>
                <c:pt idx="2">
                  <c:v>87.3</c:v>
                </c:pt>
              </c:numCache>
            </c:numRef>
          </c:val>
        </c:ser>
        <c:ser>
          <c:idx val="1"/>
          <c:order val="1"/>
          <c:tx>
            <c:strRef>
              <c:f>'(5)児童質問紙より(1)'!$R$7</c:f>
              <c:strCache>
                <c:ptCount val="1"/>
                <c:pt idx="0">
                  <c:v>2 </c:v>
                </c:pt>
              </c:strCache>
            </c:strRef>
          </c:tx>
          <c:spPr>
            <a:solidFill>
              <a:srgbClr val="993366"/>
            </a:solidFill>
            <a:ln w="12700">
              <a:solidFill>
                <a:srgbClr val="000000"/>
              </a:solidFill>
              <a:prstDash val="solid"/>
            </a:ln>
          </c:spPr>
          <c:invertIfNegative val="0"/>
          <c:cat>
            <c:strRef>
              <c:f>'(5)児童質問紙より(1)'!$P$13:$P$15</c:f>
              <c:strCache>
                <c:ptCount val="3"/>
                <c:pt idx="0">
                  <c:v>学校</c:v>
                </c:pt>
                <c:pt idx="1">
                  <c:v>大阪市</c:v>
                </c:pt>
                <c:pt idx="2">
                  <c:v>全国</c:v>
                </c:pt>
              </c:strCache>
            </c:strRef>
          </c:cat>
          <c:val>
            <c:numRef>
              <c:f>'(5)児童質問紙より(1)'!$R$13:$R$15</c:f>
              <c:numCache>
                <c:formatCode>0.0_ </c:formatCode>
                <c:ptCount val="3"/>
                <c:pt idx="0">
                  <c:v>16.7</c:v>
                </c:pt>
                <c:pt idx="1">
                  <c:v>12</c:v>
                </c:pt>
                <c:pt idx="2">
                  <c:v>8.1999999999999993</c:v>
                </c:pt>
              </c:numCache>
            </c:numRef>
          </c:val>
        </c:ser>
        <c:ser>
          <c:idx val="2"/>
          <c:order val="2"/>
          <c:tx>
            <c:strRef>
              <c:f>'(5)児童質問紙より(1)'!$S$7</c:f>
              <c:strCache>
                <c:ptCount val="1"/>
                <c:pt idx="0">
                  <c:v>3 </c:v>
                </c:pt>
              </c:strCache>
            </c:strRef>
          </c:tx>
          <c:spPr>
            <a:solidFill>
              <a:srgbClr val="FFFFCC"/>
            </a:solidFill>
            <a:ln w="12700">
              <a:solidFill>
                <a:srgbClr val="000000"/>
              </a:solidFill>
              <a:prstDash val="solid"/>
            </a:ln>
          </c:spPr>
          <c:invertIfNegative val="0"/>
          <c:cat>
            <c:strRef>
              <c:f>'(5)児童質問紙より(1)'!$P$13:$P$15</c:f>
              <c:strCache>
                <c:ptCount val="3"/>
                <c:pt idx="0">
                  <c:v>学校</c:v>
                </c:pt>
                <c:pt idx="1">
                  <c:v>大阪市</c:v>
                </c:pt>
                <c:pt idx="2">
                  <c:v>全国</c:v>
                </c:pt>
              </c:strCache>
            </c:strRef>
          </c:cat>
          <c:val>
            <c:numRef>
              <c:f>'(5)児童質問紙より(1)'!$S$13:$S$15</c:f>
              <c:numCache>
                <c:formatCode>0.0_ </c:formatCode>
                <c:ptCount val="3"/>
                <c:pt idx="0">
                  <c:v>11.1</c:v>
                </c:pt>
                <c:pt idx="1">
                  <c:v>5.6</c:v>
                </c:pt>
                <c:pt idx="2">
                  <c:v>3.5</c:v>
                </c:pt>
              </c:numCache>
            </c:numRef>
          </c:val>
        </c:ser>
        <c:ser>
          <c:idx val="3"/>
          <c:order val="3"/>
          <c:tx>
            <c:strRef>
              <c:f>'(5)児童質問紙より(1)'!$T$7</c:f>
              <c:strCache>
                <c:ptCount val="1"/>
                <c:pt idx="0">
                  <c:v>4 </c:v>
                </c:pt>
              </c:strCache>
            </c:strRef>
          </c:tx>
          <c:spPr>
            <a:solidFill>
              <a:srgbClr val="CCFFFF"/>
            </a:solidFill>
            <a:ln w="12700">
              <a:solidFill>
                <a:prstClr val="black"/>
              </a:solidFill>
            </a:ln>
          </c:spPr>
          <c:invertIfNegative val="0"/>
          <c:cat>
            <c:strRef>
              <c:f>'(5)児童質問紙より(1)'!$P$13:$P$15</c:f>
              <c:strCache>
                <c:ptCount val="3"/>
                <c:pt idx="0">
                  <c:v>学校</c:v>
                </c:pt>
                <c:pt idx="1">
                  <c:v>大阪市</c:v>
                </c:pt>
                <c:pt idx="2">
                  <c:v>全国</c:v>
                </c:pt>
              </c:strCache>
            </c:strRef>
          </c:cat>
          <c:val>
            <c:numRef>
              <c:f>'(5)児童質問紙より(1)'!$T$13:$T$15</c:f>
              <c:numCache>
                <c:formatCode>0.0_ </c:formatCode>
                <c:ptCount val="3"/>
                <c:pt idx="0">
                  <c:v>11.1</c:v>
                </c:pt>
                <c:pt idx="1">
                  <c:v>1.5</c:v>
                </c:pt>
                <c:pt idx="2">
                  <c:v>0.9</c:v>
                </c:pt>
              </c:numCache>
            </c:numRef>
          </c:val>
        </c:ser>
        <c:ser>
          <c:idx val="4"/>
          <c:order val="4"/>
          <c:tx>
            <c:strRef>
              <c:f>'(5)児童質問紙より(1)'!$U$7</c:f>
              <c:strCache>
                <c:ptCount val="1"/>
                <c:pt idx="0">
                  <c:v>5 </c:v>
                </c:pt>
              </c:strCache>
            </c:strRef>
          </c:tx>
          <c:spPr>
            <a:solidFill>
              <a:schemeClr val="bg1"/>
            </a:solidFill>
            <a:ln>
              <a:solidFill>
                <a:srgbClr val="000000"/>
              </a:solidFill>
            </a:ln>
          </c:spPr>
          <c:invertIfNegative val="0"/>
          <c:val>
            <c:numRef>
              <c:f>'(5)児童質問紙より(1)'!$U$13:$U$15</c:f>
              <c:numCache>
                <c:formatCode>0.0_ </c:formatCode>
                <c:ptCount val="3"/>
                <c:pt idx="0">
                  <c:v>1.4210854715202004E-14</c:v>
                </c:pt>
                <c:pt idx="1">
                  <c:v>0</c:v>
                </c:pt>
                <c:pt idx="2">
                  <c:v>0</c:v>
                </c:pt>
              </c:numCache>
            </c:numRef>
          </c:val>
        </c:ser>
        <c:ser>
          <c:idx val="5"/>
          <c:order val="5"/>
          <c:tx>
            <c:strRef>
              <c:f>'(5)児童質問紙より(1)'!$V$7</c:f>
              <c:strCache>
                <c:ptCount val="1"/>
                <c:pt idx="0">
                  <c:v>6 </c:v>
                </c:pt>
              </c:strCache>
            </c:strRef>
          </c:tx>
          <c:spPr>
            <a:solidFill>
              <a:srgbClr val="00B050"/>
            </a:solidFill>
            <a:ln>
              <a:solidFill>
                <a:srgbClr val="000000"/>
              </a:solidFill>
            </a:ln>
          </c:spPr>
          <c:invertIfNegative val="0"/>
          <c:cat>
            <c:strRef>
              <c:f>'(5)児童質問紙より(1)'!$P$13:$P$15</c:f>
              <c:strCache>
                <c:ptCount val="3"/>
                <c:pt idx="0">
                  <c:v>学校</c:v>
                </c:pt>
                <c:pt idx="1">
                  <c:v>大阪市</c:v>
                </c:pt>
                <c:pt idx="2">
                  <c:v>全国</c:v>
                </c:pt>
              </c:strCache>
            </c:strRef>
          </c:cat>
          <c:val>
            <c:numRef>
              <c:f>'(5)児童質問紙より(1)'!$V$13:$V$15</c:f>
              <c:numCache>
                <c:formatCode>0.0_ </c:formatCode>
                <c:ptCount val="3"/>
                <c:pt idx="0">
                  <c:v>0</c:v>
                </c:pt>
                <c:pt idx="1">
                  <c:v>0</c:v>
                </c:pt>
                <c:pt idx="2">
                  <c:v>0</c:v>
                </c:pt>
              </c:numCache>
            </c:numRef>
          </c:val>
        </c:ser>
        <c:ser>
          <c:idx val="6"/>
          <c:order val="6"/>
          <c:tx>
            <c:strRef>
              <c:f>'(5)児童質問紙より(1)'!$W$7</c:f>
              <c:strCache>
                <c:ptCount val="1"/>
                <c:pt idx="0">
                  <c:v>7 </c:v>
                </c:pt>
              </c:strCache>
            </c:strRef>
          </c:tx>
          <c:spPr>
            <a:solidFill>
              <a:schemeClr val="accent6">
                <a:lumMod val="75000"/>
              </a:schemeClr>
            </a:solidFill>
            <a:ln>
              <a:solidFill>
                <a:srgbClr val="000000"/>
              </a:solidFill>
            </a:ln>
          </c:spPr>
          <c:invertIfNegative val="0"/>
          <c:cat>
            <c:strRef>
              <c:f>'(5)児童質問紙より(1)'!$P$13:$P$15</c:f>
              <c:strCache>
                <c:ptCount val="3"/>
                <c:pt idx="0">
                  <c:v>学校</c:v>
                </c:pt>
                <c:pt idx="1">
                  <c:v>大阪市</c:v>
                </c:pt>
                <c:pt idx="2">
                  <c:v>全国</c:v>
                </c:pt>
              </c:strCache>
            </c:strRef>
          </c:cat>
          <c:val>
            <c:numRef>
              <c:f>'(5)児童質問紙より(1)'!$W$13:$W$15</c:f>
              <c:numCache>
                <c:formatCode>0.0_ </c:formatCode>
                <c:ptCount val="3"/>
                <c:pt idx="0">
                  <c:v>0</c:v>
                </c:pt>
                <c:pt idx="1">
                  <c:v>0</c:v>
                </c:pt>
                <c:pt idx="2">
                  <c:v>0</c:v>
                </c:pt>
              </c:numCache>
            </c:numRef>
          </c:val>
        </c:ser>
        <c:ser>
          <c:idx val="7"/>
          <c:order val="7"/>
          <c:tx>
            <c:strRef>
              <c:f>'(5)児童質問紙より(1)'!$X$7</c:f>
              <c:strCache>
                <c:ptCount val="1"/>
                <c:pt idx="0">
                  <c:v>8 </c:v>
                </c:pt>
              </c:strCache>
            </c:strRef>
          </c:tx>
          <c:spPr>
            <a:solidFill>
              <a:srgbClr val="66FF99"/>
            </a:solidFill>
            <a:ln>
              <a:solidFill>
                <a:srgbClr val="000000"/>
              </a:solidFill>
            </a:ln>
          </c:spPr>
          <c:invertIfNegative val="0"/>
          <c:cat>
            <c:strRef>
              <c:f>'(5)児童質問紙より(1)'!$P$13:$P$15</c:f>
              <c:strCache>
                <c:ptCount val="3"/>
                <c:pt idx="0">
                  <c:v>学校</c:v>
                </c:pt>
                <c:pt idx="1">
                  <c:v>大阪市</c:v>
                </c:pt>
                <c:pt idx="2">
                  <c:v>全国</c:v>
                </c:pt>
              </c:strCache>
            </c:strRef>
          </c:cat>
          <c:val>
            <c:numRef>
              <c:f>'(5)児童質問紙より(1)'!$X$13:$X$15</c:f>
              <c:numCache>
                <c:formatCode>0.0_ </c:formatCode>
                <c:ptCount val="3"/>
                <c:pt idx="0">
                  <c:v>0</c:v>
                </c:pt>
                <c:pt idx="1">
                  <c:v>0</c:v>
                </c:pt>
                <c:pt idx="2">
                  <c:v>0</c:v>
                </c:pt>
              </c:numCache>
            </c:numRef>
          </c:val>
        </c:ser>
        <c:ser>
          <c:idx val="8"/>
          <c:order val="8"/>
          <c:tx>
            <c:strRef>
              <c:f>'(5)児童質問紙より(1)'!$Y$7</c:f>
              <c:strCache>
                <c:ptCount val="1"/>
                <c:pt idx="0">
                  <c:v>9 </c:v>
                </c:pt>
              </c:strCache>
            </c:strRef>
          </c:tx>
          <c:spPr>
            <a:solidFill>
              <a:srgbClr val="FF9999"/>
            </a:solidFill>
            <a:ln>
              <a:solidFill>
                <a:srgbClr val="000000"/>
              </a:solidFill>
            </a:ln>
          </c:spPr>
          <c:invertIfNegative val="0"/>
          <c:val>
            <c:numRef>
              <c:f>'(5)児童質問紙より(1)'!$Y$13:$Y$15</c:f>
              <c:numCache>
                <c:formatCode>0.0_ </c:formatCode>
                <c:ptCount val="3"/>
                <c:pt idx="0">
                  <c:v>0</c:v>
                </c:pt>
                <c:pt idx="1">
                  <c:v>0</c:v>
                </c:pt>
                <c:pt idx="2">
                  <c:v>0</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4264704"/>
        <c:axId val="4266240"/>
      </c:barChart>
      <c:catAx>
        <c:axId val="4264704"/>
        <c:scaling>
          <c:orientation val="maxMin"/>
        </c:scaling>
        <c:delete val="1"/>
        <c:axPos val="l"/>
        <c:numFmt formatCode="General" sourceLinked="1"/>
        <c:majorTickMark val="in"/>
        <c:minorTickMark val="none"/>
        <c:tickLblPos val="none"/>
        <c:crossAx val="4266240"/>
        <c:crosses val="autoZero"/>
        <c:auto val="1"/>
        <c:lblAlgn val="ctr"/>
        <c:lblOffset val="30"/>
        <c:tickLblSkip val="1"/>
        <c:tickMarkSkip val="1"/>
        <c:noMultiLvlLbl val="0"/>
      </c:catAx>
      <c:valAx>
        <c:axId val="4266240"/>
        <c:scaling>
          <c:orientation val="minMax"/>
        </c:scaling>
        <c:delete val="1"/>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one"/>
        <c:crossAx val="4264704"/>
        <c:crosses val="max"/>
        <c:crossBetween val="between"/>
        <c:minorUnit val="0.2"/>
      </c:valAx>
      <c:spPr>
        <a:noFill/>
        <a:ln w="12700">
          <a:solidFill>
            <a:srgbClr val="808080"/>
          </a:solidFill>
          <a:prstDash val="solid"/>
        </a:ln>
      </c:spPr>
    </c:plotArea>
    <c:legend>
      <c:legendPos val="r"/>
      <c:layout>
        <c:manualLayout>
          <c:xMode val="edge"/>
          <c:yMode val="edge"/>
          <c:x val="0.33091609636989999"/>
          <c:y val="0.13255215979358487"/>
          <c:w val="0.63125861045464204"/>
          <c:h val="0.54353105861767281"/>
        </c:manualLayout>
      </c:layout>
      <c:overlay val="0"/>
      <c:spPr>
        <a:noFill/>
        <a:ln w="3175">
          <a:solidFill>
            <a:srgbClr val="000000"/>
          </a:solidFill>
          <a:prstDash val="solid"/>
        </a:ln>
      </c:spPr>
      <c:txPr>
        <a:bodyPr/>
        <a:lstStyle/>
        <a:p>
          <a:pPr>
            <a:defRPr sz="1200" b="1">
              <a:latin typeface="ＭＳ Ｐゴシック" pitchFamily="50" charset="-128"/>
              <a:ea typeface="ＭＳ Ｐゴシック" pitchFamily="50" charset="-128"/>
            </a:defRPr>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31"/>
          <c:w val="0.82559283747314871"/>
          <c:h val="0.67455217732820005"/>
        </c:manualLayout>
      </c:layout>
      <c:barChart>
        <c:barDir val="bar"/>
        <c:grouping val="percentStacked"/>
        <c:varyColors val="0"/>
        <c:ser>
          <c:idx val="0"/>
          <c:order val="0"/>
          <c:tx>
            <c:strRef>
              <c:f>'(5)児童質問紙より(1)'!$Q$7</c:f>
              <c:strCache>
                <c:ptCount val="1"/>
                <c:pt idx="0">
                  <c:v>1 </c:v>
                </c:pt>
              </c:strCache>
            </c:strRef>
          </c:tx>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'(5)児童質問紙より(1)'!$P$22:$P$24</c:f>
              <c:strCache>
                <c:ptCount val="3"/>
                <c:pt idx="0">
                  <c:v>学校</c:v>
                </c:pt>
                <c:pt idx="1">
                  <c:v>大阪市</c:v>
                </c:pt>
                <c:pt idx="2">
                  <c:v>全国</c:v>
                </c:pt>
              </c:strCache>
            </c:strRef>
          </c:cat>
          <c:val>
            <c:numRef>
              <c:f>'(5)児童質問紙より(1)'!$Q$22:$Q$24</c:f>
              <c:numCache>
                <c:formatCode>0.0_ </c:formatCode>
                <c:ptCount val="3"/>
                <c:pt idx="0">
                  <c:v>44.4</c:v>
                </c:pt>
                <c:pt idx="1">
                  <c:v>30.9</c:v>
                </c:pt>
                <c:pt idx="2">
                  <c:v>38.200000000000003</c:v>
                </c:pt>
              </c:numCache>
            </c:numRef>
          </c:val>
        </c:ser>
        <c:ser>
          <c:idx val="1"/>
          <c:order val="1"/>
          <c:tx>
            <c:strRef>
              <c:f>'(5)児童質問紙より(1)'!$R$7</c:f>
              <c:strCache>
                <c:ptCount val="1"/>
                <c:pt idx="0">
                  <c:v>2 </c:v>
                </c:pt>
              </c:strCache>
            </c:strRef>
          </c:tx>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'(5)児童質問紙より(1)'!$P$22:$P$24</c:f>
              <c:strCache>
                <c:ptCount val="3"/>
                <c:pt idx="0">
                  <c:v>学校</c:v>
                </c:pt>
                <c:pt idx="1">
                  <c:v>大阪市</c:v>
                </c:pt>
                <c:pt idx="2">
                  <c:v>全国</c:v>
                </c:pt>
              </c:strCache>
            </c:strRef>
          </c:cat>
          <c:val>
            <c:numRef>
              <c:f>'(5)児童質問紙より(1)'!$R$22:$R$24</c:f>
              <c:numCache>
                <c:formatCode>0.0_ </c:formatCode>
                <c:ptCount val="3"/>
                <c:pt idx="0">
                  <c:v>16.7</c:v>
                </c:pt>
                <c:pt idx="1">
                  <c:v>43.1</c:v>
                </c:pt>
                <c:pt idx="2">
                  <c:v>41.9</c:v>
                </c:pt>
              </c:numCache>
            </c:numRef>
          </c:val>
        </c:ser>
        <c:ser>
          <c:idx val="2"/>
          <c:order val="2"/>
          <c:tx>
            <c:strRef>
              <c:f>'(5)児童質問紙より(1)'!$S$7</c:f>
              <c:strCache>
                <c:ptCount val="1"/>
                <c:pt idx="0">
                  <c:v>3 </c:v>
                </c:pt>
              </c:strCache>
            </c:strRef>
          </c:tx>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'(5)児童質問紙より(1)'!$P$22:$P$24</c:f>
              <c:strCache>
                <c:ptCount val="3"/>
                <c:pt idx="0">
                  <c:v>学校</c:v>
                </c:pt>
                <c:pt idx="1">
                  <c:v>大阪市</c:v>
                </c:pt>
                <c:pt idx="2">
                  <c:v>全国</c:v>
                </c:pt>
              </c:strCache>
            </c:strRef>
          </c:cat>
          <c:val>
            <c:numRef>
              <c:f>'(5)児童質問紙より(1)'!$S$22:$S$24</c:f>
              <c:numCache>
                <c:formatCode>0.0_ </c:formatCode>
                <c:ptCount val="3"/>
                <c:pt idx="0">
                  <c:v>27.8</c:v>
                </c:pt>
                <c:pt idx="1">
                  <c:v>20</c:v>
                </c:pt>
                <c:pt idx="2">
                  <c:v>16.3</c:v>
                </c:pt>
              </c:numCache>
            </c:numRef>
          </c:val>
        </c:ser>
        <c:ser>
          <c:idx val="3"/>
          <c:order val="3"/>
          <c:tx>
            <c:strRef>
              <c:f>'(5)児童質問紙より(1)'!$T$7</c:f>
              <c:strCache>
                <c:ptCount val="1"/>
                <c:pt idx="0">
                  <c:v>4 </c:v>
                </c:pt>
              </c:strCache>
            </c:strRef>
          </c:tx>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'(5)児童質問紙より(1)'!$P$22:$P$24</c:f>
              <c:strCache>
                <c:ptCount val="3"/>
                <c:pt idx="0">
                  <c:v>学校</c:v>
                </c:pt>
                <c:pt idx="1">
                  <c:v>大阪市</c:v>
                </c:pt>
                <c:pt idx="2">
                  <c:v>全国</c:v>
                </c:pt>
              </c:strCache>
            </c:strRef>
          </c:cat>
          <c:val>
            <c:numRef>
              <c:f>'(5)児童質問紙より(1)'!$T$22:$T$24</c:f>
              <c:numCache>
                <c:formatCode>0.0_ </c:formatCode>
                <c:ptCount val="3"/>
                <c:pt idx="0">
                  <c:v>11.1</c:v>
                </c:pt>
                <c:pt idx="1">
                  <c:v>5.9</c:v>
                </c:pt>
                <c:pt idx="2">
                  <c:v>3.5</c:v>
                </c:pt>
              </c:numCache>
            </c:numRef>
          </c:val>
        </c:ser>
        <c:ser>
          <c:idx val="4"/>
          <c:order val="4"/>
          <c:tx>
            <c:strRef>
              <c:f>'(5)児童質問紙より(1)'!$U$7</c:f>
              <c:strCache>
                <c:ptCount val="1"/>
                <c:pt idx="0">
                  <c:v>5 </c:v>
                </c:pt>
              </c:strCache>
            </c:strRef>
          </c:tx>
          <c:spPr>
            <a:solidFill>
              <a:prstClr val="white"/>
            </a:solidFill>
            <a:ln>
              <a:solidFill>
                <a:srgbClr val="000000"/>
              </a:solidFill>
            </a:ln>
          </c:spPr>
          <c:invertIfNegative val="0"/>
          <c:dLbls>
            <c:dLbl>
              <c:idx val="1"/>
              <c:layout>
                <c:manualLayout>
                  <c:x val="1.6241781101229341E-2"/>
                  <c:y val="1.1301214466835715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1.6241781101229341E-2"/>
                  <c:y val="-1.1296765870367797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'(5)児童質問紙より(1)'!$P$22:$P$24</c:f>
              <c:strCache>
                <c:ptCount val="3"/>
                <c:pt idx="0">
                  <c:v>学校</c:v>
                </c:pt>
                <c:pt idx="1">
                  <c:v>大阪市</c:v>
                </c:pt>
                <c:pt idx="2">
                  <c:v>全国</c:v>
                </c:pt>
              </c:strCache>
            </c:strRef>
          </c:cat>
          <c:val>
            <c:numRef>
              <c:f>'(5)児童質問紙より(1)'!$U$22:$U$24</c:f>
              <c:numCache>
                <c:formatCode>0.0_ </c:formatCode>
                <c:ptCount val="3"/>
                <c:pt idx="0">
                  <c:v>1.4210854715202004E-14</c:v>
                </c:pt>
                <c:pt idx="1">
                  <c:v>0.1</c:v>
                </c:pt>
                <c:pt idx="2">
                  <c:v>0</c:v>
                </c:pt>
              </c:numCache>
            </c:numRef>
          </c:val>
        </c:ser>
        <c:ser>
          <c:idx val="5"/>
          <c:order val="5"/>
          <c:tx>
            <c:strRef>
              <c:f>'(5)児童質問紙より(1)'!$V$7</c:f>
              <c:strCache>
                <c:ptCount val="1"/>
                <c:pt idx="0">
                  <c:v>6 </c:v>
                </c:pt>
              </c:strCache>
            </c:strRef>
          </c:tx>
          <c:spPr>
            <a:solidFill>
              <a:srgbClr val="00B050"/>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'(5)児童質問紙より(1)'!$P$22:$P$24</c:f>
              <c:strCache>
                <c:ptCount val="3"/>
                <c:pt idx="0">
                  <c:v>学校</c:v>
                </c:pt>
                <c:pt idx="1">
                  <c:v>大阪市</c:v>
                </c:pt>
                <c:pt idx="2">
                  <c:v>全国</c:v>
                </c:pt>
              </c:strCache>
            </c:strRef>
          </c:cat>
          <c:val>
            <c:numRef>
              <c:f>'(5)児童質問紙より(1)'!$V$22:$V$24</c:f>
              <c:numCache>
                <c:formatCode>0.0_ </c:formatCode>
                <c:ptCount val="3"/>
                <c:pt idx="0">
                  <c:v>0</c:v>
                </c:pt>
                <c:pt idx="1">
                  <c:v>0</c:v>
                </c:pt>
                <c:pt idx="2">
                  <c:v>0</c:v>
                </c:pt>
              </c:numCache>
            </c:numRef>
          </c:val>
        </c:ser>
        <c:ser>
          <c:idx val="6"/>
          <c:order val="6"/>
          <c:tx>
            <c:strRef>
              <c:f>'(5)児童質問紙より(1)'!$W$7</c:f>
              <c:strCache>
                <c:ptCount val="1"/>
                <c:pt idx="0">
                  <c:v>7 </c:v>
                </c:pt>
              </c:strCache>
            </c:strRef>
          </c:tx>
          <c:spPr>
            <a:solidFill>
              <a:schemeClr val="accent6">
                <a:lumMod val="75000"/>
              </a:schemeClr>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'(5)児童質問紙より(1)'!$P$22:$P$24</c:f>
              <c:strCache>
                <c:ptCount val="3"/>
                <c:pt idx="0">
                  <c:v>学校</c:v>
                </c:pt>
                <c:pt idx="1">
                  <c:v>大阪市</c:v>
                </c:pt>
                <c:pt idx="2">
                  <c:v>全国</c:v>
                </c:pt>
              </c:strCache>
            </c:strRef>
          </c:cat>
          <c:val>
            <c:numRef>
              <c:f>'(5)児童質問紙より(1)'!$W$22:$W$24</c:f>
              <c:numCache>
                <c:formatCode>0.0_ </c:formatCode>
                <c:ptCount val="3"/>
                <c:pt idx="0">
                  <c:v>0</c:v>
                </c:pt>
                <c:pt idx="1">
                  <c:v>0</c:v>
                </c:pt>
                <c:pt idx="2">
                  <c:v>0</c:v>
                </c:pt>
              </c:numCache>
            </c:numRef>
          </c:val>
        </c:ser>
        <c:ser>
          <c:idx val="7"/>
          <c:order val="7"/>
          <c:tx>
            <c:strRef>
              <c:f>'(5)児童質問紙より(1)'!$X$7</c:f>
              <c:strCache>
                <c:ptCount val="1"/>
                <c:pt idx="0">
                  <c:v>8 </c:v>
                </c:pt>
              </c:strCache>
            </c:strRef>
          </c:tx>
          <c:spPr>
            <a:solidFill>
              <a:srgbClr val="66FF99"/>
            </a:solidFill>
            <a:ln>
              <a:solidFill>
                <a:srgbClr val="000000"/>
              </a:solidFill>
            </a:ln>
          </c:spPr>
          <c:invertIfNegative val="0"/>
          <c:dLbls>
            <c:numFmt formatCode="0.0;;" sourceLinked="0"/>
            <c:spPr>
              <a:noFill/>
              <a:ln>
                <a:noFill/>
              </a:ln>
              <a:effectLst/>
            </c:spPr>
            <c:txPr>
              <a:bodyPr/>
              <a:lstStyle/>
              <a:p>
                <a:pPr>
                  <a:defRPr sz="9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'(5)児童質問紙より(1)'!$P$22:$P$24</c:f>
              <c:strCache>
                <c:ptCount val="3"/>
                <c:pt idx="0">
                  <c:v>学校</c:v>
                </c:pt>
                <c:pt idx="1">
                  <c:v>大阪市</c:v>
                </c:pt>
                <c:pt idx="2">
                  <c:v>全国</c:v>
                </c:pt>
              </c:strCache>
            </c:strRef>
          </c:cat>
          <c:val>
            <c:numRef>
              <c:f>'(5)児童質問紙より(1)'!$X$22:$X$24</c:f>
              <c:numCache>
                <c:formatCode>0.0_ </c:formatCode>
                <c:ptCount val="3"/>
                <c:pt idx="0">
                  <c:v>0</c:v>
                </c:pt>
                <c:pt idx="1">
                  <c:v>0</c:v>
                </c:pt>
                <c:pt idx="2">
                  <c:v>0</c:v>
                </c:pt>
              </c:numCache>
            </c:numRef>
          </c:val>
        </c:ser>
        <c:ser>
          <c:idx val="8"/>
          <c:order val="8"/>
          <c:tx>
            <c:strRef>
              <c:f>'(5)児童質問紙より(1)'!$Y$7</c:f>
              <c:strCache>
                <c:ptCount val="1"/>
                <c:pt idx="0">
                  <c:v>9 </c:v>
                </c:pt>
              </c:strCache>
            </c:strRef>
          </c:tx>
          <c:spPr>
            <a:solidFill>
              <a:srgbClr val="FF9999"/>
            </a:solidFill>
            <a:ln>
              <a:solidFill>
                <a:srgbClr val="000000"/>
              </a:solidFill>
            </a:ln>
          </c:spPr>
          <c:invertIfNegative val="0"/>
          <c:dLbls>
            <c:numFmt formatCode="0.0;;" sourceLinked="0"/>
            <c:spPr>
              <a:noFill/>
              <a:ln>
                <a:noFill/>
              </a:ln>
              <a:effectLst/>
            </c:spPr>
            <c:txPr>
              <a:bodyPr/>
              <a:lstStyle/>
              <a:p>
                <a:pPr>
                  <a:defRPr sz="9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'(5)児童質問紙より(1)'!$P$22:$P$24</c:f>
              <c:strCache>
                <c:ptCount val="3"/>
                <c:pt idx="0">
                  <c:v>学校</c:v>
                </c:pt>
                <c:pt idx="1">
                  <c:v>大阪市</c:v>
                </c:pt>
                <c:pt idx="2">
                  <c:v>全国</c:v>
                </c:pt>
              </c:strCache>
            </c:strRef>
          </c:cat>
          <c:val>
            <c:numRef>
              <c:f>'(5)児童質問紙より(1)'!$Y$22:$Y$24</c:f>
              <c:numCache>
                <c:formatCode>0.0_ </c:formatCode>
                <c:ptCount val="3"/>
                <c:pt idx="0">
                  <c:v>0</c:v>
                </c:pt>
                <c:pt idx="1">
                  <c:v>0</c:v>
                </c:pt>
                <c:pt idx="2">
                  <c:v>0</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4418432"/>
        <c:axId val="114419968"/>
      </c:barChart>
      <c:catAx>
        <c:axId val="114418432"/>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4419968"/>
        <c:crosses val="autoZero"/>
        <c:auto val="1"/>
        <c:lblAlgn val="ctr"/>
        <c:lblOffset val="30"/>
        <c:tickLblSkip val="1"/>
        <c:tickMarkSkip val="1"/>
        <c:noMultiLvlLbl val="0"/>
      </c:catAx>
      <c:valAx>
        <c:axId val="114419968"/>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4418432"/>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39"/>
          <c:w val="0.82559283747314893"/>
          <c:h val="0.67455217732820005"/>
        </c:manualLayout>
      </c:layout>
      <c:barChart>
        <c:barDir val="bar"/>
        <c:grouping val="percentStacked"/>
        <c:varyColors val="0"/>
        <c:ser>
          <c:idx val="0"/>
          <c:order val="0"/>
          <c:tx>
            <c:strRef>
              <c:f>'(5)児童質問紙より(1)'!$Q$7</c:f>
              <c:strCache>
                <c:ptCount val="1"/>
                <c:pt idx="0">
                  <c:v>1 </c:v>
                </c:pt>
              </c:strCache>
            </c:strRef>
          </c:tx>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'(5)児童質問紙より(1)'!$P$32:$P$34</c:f>
              <c:strCache>
                <c:ptCount val="3"/>
                <c:pt idx="0">
                  <c:v>学校</c:v>
                </c:pt>
                <c:pt idx="1">
                  <c:v>大阪市</c:v>
                </c:pt>
                <c:pt idx="2">
                  <c:v>全国</c:v>
                </c:pt>
              </c:strCache>
            </c:strRef>
          </c:cat>
          <c:val>
            <c:numRef>
              <c:f>'(5)児童質問紙より(1)'!$Q$32:$Q$34</c:f>
              <c:numCache>
                <c:formatCode>0.0_ </c:formatCode>
                <c:ptCount val="3"/>
                <c:pt idx="0">
                  <c:v>0</c:v>
                </c:pt>
                <c:pt idx="1">
                  <c:v>4.3</c:v>
                </c:pt>
                <c:pt idx="2">
                  <c:v>6.6</c:v>
                </c:pt>
              </c:numCache>
            </c:numRef>
          </c:val>
        </c:ser>
        <c:ser>
          <c:idx val="1"/>
          <c:order val="1"/>
          <c:tx>
            <c:strRef>
              <c:f>'(5)児童質問紙より(1)'!$R$7</c:f>
              <c:strCache>
                <c:ptCount val="1"/>
                <c:pt idx="0">
                  <c:v>2 </c:v>
                </c:pt>
              </c:strCache>
            </c:strRef>
          </c:tx>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'(5)児童質問紙より(1)'!$P$32:$P$34</c:f>
              <c:strCache>
                <c:ptCount val="3"/>
                <c:pt idx="0">
                  <c:v>学校</c:v>
                </c:pt>
                <c:pt idx="1">
                  <c:v>大阪市</c:v>
                </c:pt>
                <c:pt idx="2">
                  <c:v>全国</c:v>
                </c:pt>
              </c:strCache>
            </c:strRef>
          </c:cat>
          <c:val>
            <c:numRef>
              <c:f>'(5)児童質問紙より(1)'!$R$32:$R$34</c:f>
              <c:numCache>
                <c:formatCode>0.0_ </c:formatCode>
                <c:ptCount val="3"/>
                <c:pt idx="0">
                  <c:v>27.8</c:v>
                </c:pt>
                <c:pt idx="1">
                  <c:v>29.7</c:v>
                </c:pt>
                <c:pt idx="2">
                  <c:v>43</c:v>
                </c:pt>
              </c:numCache>
            </c:numRef>
          </c:val>
        </c:ser>
        <c:ser>
          <c:idx val="2"/>
          <c:order val="2"/>
          <c:tx>
            <c:strRef>
              <c:f>'(5)児童質問紙より(1)'!$S$7</c:f>
              <c:strCache>
                <c:ptCount val="1"/>
                <c:pt idx="0">
                  <c:v>3 </c:v>
                </c:pt>
              </c:strCache>
            </c:strRef>
          </c:tx>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'(5)児童質問紙より(1)'!$P$32:$P$34</c:f>
              <c:strCache>
                <c:ptCount val="3"/>
                <c:pt idx="0">
                  <c:v>学校</c:v>
                </c:pt>
                <c:pt idx="1">
                  <c:v>大阪市</c:v>
                </c:pt>
                <c:pt idx="2">
                  <c:v>全国</c:v>
                </c:pt>
              </c:strCache>
            </c:strRef>
          </c:cat>
          <c:val>
            <c:numRef>
              <c:f>'(5)児童質問紙より(1)'!$S$32:$S$34</c:f>
              <c:numCache>
                <c:formatCode>0.0_ </c:formatCode>
                <c:ptCount val="3"/>
                <c:pt idx="0">
                  <c:v>44.4</c:v>
                </c:pt>
                <c:pt idx="1">
                  <c:v>39.4</c:v>
                </c:pt>
                <c:pt idx="2">
                  <c:v>36.6</c:v>
                </c:pt>
              </c:numCache>
            </c:numRef>
          </c:val>
        </c:ser>
        <c:ser>
          <c:idx val="3"/>
          <c:order val="3"/>
          <c:tx>
            <c:strRef>
              <c:f>'(5)児童質問紙より(1)'!$T$7</c:f>
              <c:strCache>
                <c:ptCount val="1"/>
                <c:pt idx="0">
                  <c:v>4 </c:v>
                </c:pt>
              </c:strCache>
            </c:strRef>
          </c:tx>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'(5)児童質問紙より(1)'!$P$32:$P$34</c:f>
              <c:strCache>
                <c:ptCount val="3"/>
                <c:pt idx="0">
                  <c:v>学校</c:v>
                </c:pt>
                <c:pt idx="1">
                  <c:v>大阪市</c:v>
                </c:pt>
                <c:pt idx="2">
                  <c:v>全国</c:v>
                </c:pt>
              </c:strCache>
            </c:strRef>
          </c:cat>
          <c:val>
            <c:numRef>
              <c:f>'(5)児童質問紙より(1)'!$T$32:$T$34</c:f>
              <c:numCache>
                <c:formatCode>0.0_ </c:formatCode>
                <c:ptCount val="3"/>
                <c:pt idx="0">
                  <c:v>11.1</c:v>
                </c:pt>
                <c:pt idx="1">
                  <c:v>19.600000000000001</c:v>
                </c:pt>
                <c:pt idx="2">
                  <c:v>10.8</c:v>
                </c:pt>
              </c:numCache>
            </c:numRef>
          </c:val>
        </c:ser>
        <c:ser>
          <c:idx val="4"/>
          <c:order val="4"/>
          <c:tx>
            <c:strRef>
              <c:f>'(5)児童質問紙より(1)'!$U$7</c:f>
              <c:strCache>
                <c:ptCount val="1"/>
                <c:pt idx="0">
                  <c:v>5 </c:v>
                </c:pt>
              </c:strCache>
            </c:strRef>
          </c:tx>
          <c:spPr>
            <a:solidFill>
              <a:prstClr val="white"/>
            </a:solidFill>
            <a:ln>
              <a:solidFill>
                <a:srgbClr val="000000"/>
              </a:solidFill>
            </a:ln>
          </c:spPr>
          <c:invertIfNegative val="0"/>
          <c:dLbls>
            <c:dLbl>
              <c:idx val="1"/>
              <c:layout>
                <c:manualLayout>
                  <c:x val="2.2759856630824452E-3"/>
                  <c:y val="8.8971929356292225E-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45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'(5)児童質問紙より(1)'!$P$32:$P$34</c:f>
              <c:strCache>
                <c:ptCount val="3"/>
                <c:pt idx="0">
                  <c:v>学校</c:v>
                </c:pt>
                <c:pt idx="1">
                  <c:v>大阪市</c:v>
                </c:pt>
                <c:pt idx="2">
                  <c:v>全国</c:v>
                </c:pt>
              </c:strCache>
            </c:strRef>
          </c:cat>
          <c:val>
            <c:numRef>
              <c:f>'(5)児童質問紙より(1)'!$U$32:$U$34</c:f>
              <c:numCache>
                <c:formatCode>0.0_ </c:formatCode>
                <c:ptCount val="3"/>
                <c:pt idx="0">
                  <c:v>16.7</c:v>
                </c:pt>
                <c:pt idx="1">
                  <c:v>7</c:v>
                </c:pt>
                <c:pt idx="2">
                  <c:v>2.9</c:v>
                </c:pt>
              </c:numCache>
            </c:numRef>
          </c:val>
        </c:ser>
        <c:ser>
          <c:idx val="5"/>
          <c:order val="5"/>
          <c:tx>
            <c:strRef>
              <c:f>'(5)児童質問紙より(1)'!$V$7</c:f>
              <c:strCache>
                <c:ptCount val="1"/>
                <c:pt idx="0">
                  <c:v>6 </c:v>
                </c:pt>
              </c:strCache>
            </c:strRef>
          </c:tx>
          <c:spPr>
            <a:solidFill>
              <a:srgbClr val="00B050"/>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'(5)児童質問紙より(1)'!$P$32:$P$34</c:f>
              <c:strCache>
                <c:ptCount val="3"/>
                <c:pt idx="0">
                  <c:v>学校</c:v>
                </c:pt>
                <c:pt idx="1">
                  <c:v>大阪市</c:v>
                </c:pt>
                <c:pt idx="2">
                  <c:v>全国</c:v>
                </c:pt>
              </c:strCache>
            </c:strRef>
          </c:cat>
          <c:val>
            <c:numRef>
              <c:f>'(5)児童質問紙より(1)'!$V$32:$V$34</c:f>
              <c:numCache>
                <c:formatCode>0.0_ </c:formatCode>
                <c:ptCount val="3"/>
                <c:pt idx="0">
                  <c:v>0</c:v>
                </c:pt>
                <c:pt idx="1">
                  <c:v>0.1</c:v>
                </c:pt>
                <c:pt idx="2">
                  <c:v>0.1</c:v>
                </c:pt>
              </c:numCache>
            </c:numRef>
          </c:val>
        </c:ser>
        <c:ser>
          <c:idx val="6"/>
          <c:order val="6"/>
          <c:tx>
            <c:strRef>
              <c:f>'(5)児童質問紙より(1)'!$W$7</c:f>
              <c:strCache>
                <c:ptCount val="1"/>
                <c:pt idx="0">
                  <c:v>7 </c:v>
                </c:pt>
              </c:strCache>
            </c:strRef>
          </c:tx>
          <c:spPr>
            <a:solidFill>
              <a:schemeClr val="accent6">
                <a:lumMod val="75000"/>
              </a:schemeClr>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'(5)児童質問紙より(1)'!$P$32:$P$34</c:f>
              <c:strCache>
                <c:ptCount val="3"/>
                <c:pt idx="0">
                  <c:v>学校</c:v>
                </c:pt>
                <c:pt idx="1">
                  <c:v>大阪市</c:v>
                </c:pt>
                <c:pt idx="2">
                  <c:v>全国</c:v>
                </c:pt>
              </c:strCache>
            </c:strRef>
          </c:cat>
          <c:val>
            <c:numRef>
              <c:f>'(5)児童質問紙より(1)'!$W$32:$W$34</c:f>
              <c:numCache>
                <c:formatCode>0.0_ </c:formatCode>
                <c:ptCount val="3"/>
                <c:pt idx="0">
                  <c:v>0</c:v>
                </c:pt>
                <c:pt idx="1">
                  <c:v>0</c:v>
                </c:pt>
                <c:pt idx="2">
                  <c:v>0</c:v>
                </c:pt>
              </c:numCache>
            </c:numRef>
          </c:val>
        </c:ser>
        <c:ser>
          <c:idx val="7"/>
          <c:order val="7"/>
          <c:tx>
            <c:strRef>
              <c:f>'(5)児童質問紙より(1)'!$X$7</c:f>
              <c:strCache>
                <c:ptCount val="1"/>
                <c:pt idx="0">
                  <c:v>8 </c:v>
                </c:pt>
              </c:strCache>
            </c:strRef>
          </c:tx>
          <c:spPr>
            <a:solidFill>
              <a:srgbClr val="66FF99"/>
            </a:solidFill>
            <a:ln>
              <a:solidFill>
                <a:srgbClr val="000000"/>
              </a:solidFill>
            </a:ln>
          </c:spPr>
          <c:invertIfNegative val="0"/>
          <c:dLbls>
            <c:numFmt formatCode="0.0;;" sourceLinked="0"/>
            <c:spPr>
              <a:noFill/>
              <a:ln>
                <a:noFill/>
              </a:ln>
              <a:effectLst/>
            </c:spPr>
            <c:txPr>
              <a:bodyPr/>
              <a:lstStyle/>
              <a:p>
                <a:pPr>
                  <a:defRPr sz="9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'(5)児童質問紙より(1)'!$P$32:$P$34</c:f>
              <c:strCache>
                <c:ptCount val="3"/>
                <c:pt idx="0">
                  <c:v>学校</c:v>
                </c:pt>
                <c:pt idx="1">
                  <c:v>大阪市</c:v>
                </c:pt>
                <c:pt idx="2">
                  <c:v>全国</c:v>
                </c:pt>
              </c:strCache>
            </c:strRef>
          </c:cat>
          <c:val>
            <c:numRef>
              <c:f>'(5)児童質問紙より(1)'!$X$32:$X$34</c:f>
              <c:numCache>
                <c:formatCode>0.0_ </c:formatCode>
                <c:ptCount val="3"/>
                <c:pt idx="0">
                  <c:v>0</c:v>
                </c:pt>
                <c:pt idx="1">
                  <c:v>0</c:v>
                </c:pt>
                <c:pt idx="2">
                  <c:v>0</c:v>
                </c:pt>
              </c:numCache>
            </c:numRef>
          </c:val>
        </c:ser>
        <c:ser>
          <c:idx val="8"/>
          <c:order val="8"/>
          <c:tx>
            <c:strRef>
              <c:f>'(5)児童質問紙より(1)'!$Y$7</c:f>
              <c:strCache>
                <c:ptCount val="1"/>
                <c:pt idx="0">
                  <c:v>9 </c:v>
                </c:pt>
              </c:strCache>
            </c:strRef>
          </c:tx>
          <c:spPr>
            <a:solidFill>
              <a:srgbClr val="FF9999"/>
            </a:solidFill>
            <a:ln>
              <a:solidFill>
                <a:srgbClr val="000000"/>
              </a:solidFill>
            </a:ln>
          </c:spPr>
          <c:invertIfNegative val="0"/>
          <c:dLbls>
            <c:numFmt formatCode="0.0;;" sourceLinked="0"/>
            <c:spPr>
              <a:noFill/>
              <a:ln>
                <a:noFill/>
              </a:ln>
              <a:effectLst/>
            </c:spPr>
            <c:txPr>
              <a:bodyPr/>
              <a:lstStyle/>
              <a:p>
                <a:pPr>
                  <a:defRPr sz="9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'(5)児童質問紙より(1)'!$P$32:$P$34</c:f>
              <c:strCache>
                <c:ptCount val="3"/>
                <c:pt idx="0">
                  <c:v>学校</c:v>
                </c:pt>
                <c:pt idx="1">
                  <c:v>大阪市</c:v>
                </c:pt>
                <c:pt idx="2">
                  <c:v>全国</c:v>
                </c:pt>
              </c:strCache>
            </c:strRef>
          </c:cat>
          <c:val>
            <c:numRef>
              <c:f>'(5)児童質問紙より(1)'!$Y$32:$Y$34</c:f>
              <c:numCache>
                <c:formatCode>0.0_ </c:formatCode>
                <c:ptCount val="3"/>
                <c:pt idx="0">
                  <c:v>0</c:v>
                </c:pt>
                <c:pt idx="1">
                  <c:v>0</c:v>
                </c:pt>
                <c:pt idx="2">
                  <c:v>0</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5044352"/>
        <c:axId val="115045888"/>
      </c:barChart>
      <c:catAx>
        <c:axId val="115044352"/>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5045888"/>
        <c:crosses val="autoZero"/>
        <c:auto val="1"/>
        <c:lblAlgn val="ctr"/>
        <c:lblOffset val="30"/>
        <c:tickLblSkip val="1"/>
        <c:tickMarkSkip val="1"/>
        <c:noMultiLvlLbl val="0"/>
      </c:catAx>
      <c:valAx>
        <c:axId val="115045888"/>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5044352"/>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44"/>
          <c:w val="0.82559283747314915"/>
          <c:h val="0.67455217732820005"/>
        </c:manualLayout>
      </c:layout>
      <c:barChart>
        <c:barDir val="bar"/>
        <c:grouping val="percentStacked"/>
        <c:varyColors val="0"/>
        <c:ser>
          <c:idx val="0"/>
          <c:order val="0"/>
          <c:tx>
            <c:strRef>
              <c:f>'(5)児童質問紙より(1)'!$Q$7</c:f>
              <c:strCache>
                <c:ptCount val="1"/>
                <c:pt idx="0">
                  <c:v>1 </c:v>
                </c:pt>
              </c:strCache>
            </c:strRef>
          </c:tx>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'(5)児童質問紙より(1)'!$P$43:$P$45</c:f>
              <c:strCache>
                <c:ptCount val="3"/>
                <c:pt idx="0">
                  <c:v>学校</c:v>
                </c:pt>
                <c:pt idx="1">
                  <c:v>大阪市</c:v>
                </c:pt>
                <c:pt idx="2">
                  <c:v>全国</c:v>
                </c:pt>
              </c:strCache>
            </c:strRef>
          </c:cat>
          <c:val>
            <c:numRef>
              <c:f>'(5)児童質問紙より(1)'!$Q$43:$Q$45</c:f>
              <c:numCache>
                <c:formatCode>0.0_ </c:formatCode>
                <c:ptCount val="3"/>
                <c:pt idx="0">
                  <c:v>16.7</c:v>
                </c:pt>
                <c:pt idx="1">
                  <c:v>12.5</c:v>
                </c:pt>
                <c:pt idx="2">
                  <c:v>8.1999999999999993</c:v>
                </c:pt>
              </c:numCache>
            </c:numRef>
          </c:val>
        </c:ser>
        <c:ser>
          <c:idx val="1"/>
          <c:order val="1"/>
          <c:tx>
            <c:strRef>
              <c:f>'(5)児童質問紙より(1)'!$R$7</c:f>
              <c:strCache>
                <c:ptCount val="1"/>
                <c:pt idx="0">
                  <c:v>2 </c:v>
                </c:pt>
              </c:strCache>
            </c:strRef>
          </c:tx>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'(5)児童質問紙より(1)'!$P$43:$P$45</c:f>
              <c:strCache>
                <c:ptCount val="3"/>
                <c:pt idx="0">
                  <c:v>学校</c:v>
                </c:pt>
                <c:pt idx="1">
                  <c:v>大阪市</c:v>
                </c:pt>
                <c:pt idx="2">
                  <c:v>全国</c:v>
                </c:pt>
              </c:strCache>
            </c:strRef>
          </c:cat>
          <c:val>
            <c:numRef>
              <c:f>'(5)児童質問紙より(1)'!$R$43:$R$45</c:f>
              <c:numCache>
                <c:formatCode>0.0_ </c:formatCode>
                <c:ptCount val="3"/>
                <c:pt idx="0">
                  <c:v>16.7</c:v>
                </c:pt>
                <c:pt idx="1">
                  <c:v>10.4</c:v>
                </c:pt>
                <c:pt idx="2">
                  <c:v>7.8</c:v>
                </c:pt>
              </c:numCache>
            </c:numRef>
          </c:val>
        </c:ser>
        <c:ser>
          <c:idx val="2"/>
          <c:order val="2"/>
          <c:tx>
            <c:strRef>
              <c:f>'(5)児童質問紙より(1)'!$S$7</c:f>
              <c:strCache>
                <c:ptCount val="1"/>
                <c:pt idx="0">
                  <c:v>3 </c:v>
                </c:pt>
              </c:strCache>
            </c:strRef>
          </c:tx>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'(5)児童質問紙より(1)'!$P$43:$P$45</c:f>
              <c:strCache>
                <c:ptCount val="3"/>
                <c:pt idx="0">
                  <c:v>学校</c:v>
                </c:pt>
                <c:pt idx="1">
                  <c:v>大阪市</c:v>
                </c:pt>
                <c:pt idx="2">
                  <c:v>全国</c:v>
                </c:pt>
              </c:strCache>
            </c:strRef>
          </c:cat>
          <c:val>
            <c:numRef>
              <c:f>'(5)児童質問紙より(1)'!$S$43:$S$45</c:f>
              <c:numCache>
                <c:formatCode>0.0_ </c:formatCode>
                <c:ptCount val="3"/>
                <c:pt idx="0">
                  <c:v>11.1</c:v>
                </c:pt>
                <c:pt idx="1">
                  <c:v>15.3</c:v>
                </c:pt>
                <c:pt idx="2">
                  <c:v>13.7</c:v>
                </c:pt>
              </c:numCache>
            </c:numRef>
          </c:val>
        </c:ser>
        <c:ser>
          <c:idx val="3"/>
          <c:order val="3"/>
          <c:tx>
            <c:strRef>
              <c:f>'(5)児童質問紙より(1)'!$T$7</c:f>
              <c:strCache>
                <c:ptCount val="1"/>
                <c:pt idx="0">
                  <c:v>4 </c:v>
                </c:pt>
              </c:strCache>
            </c:strRef>
          </c:tx>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'(5)児童質問紙より(1)'!$P$43:$P$45</c:f>
              <c:strCache>
                <c:ptCount val="3"/>
                <c:pt idx="0">
                  <c:v>学校</c:v>
                </c:pt>
                <c:pt idx="1">
                  <c:v>大阪市</c:v>
                </c:pt>
                <c:pt idx="2">
                  <c:v>全国</c:v>
                </c:pt>
              </c:strCache>
            </c:strRef>
          </c:cat>
          <c:val>
            <c:numRef>
              <c:f>'(5)児童質問紙より(1)'!$T$43:$T$45</c:f>
              <c:numCache>
                <c:formatCode>0.0_ </c:formatCode>
                <c:ptCount val="3"/>
                <c:pt idx="0">
                  <c:v>27.8</c:v>
                </c:pt>
                <c:pt idx="1">
                  <c:v>23.9</c:v>
                </c:pt>
                <c:pt idx="2">
                  <c:v>25.3</c:v>
                </c:pt>
              </c:numCache>
            </c:numRef>
          </c:val>
        </c:ser>
        <c:ser>
          <c:idx val="4"/>
          <c:order val="4"/>
          <c:tx>
            <c:strRef>
              <c:f>'(5)児童質問紙より(1)'!$U$7</c:f>
              <c:strCache>
                <c:ptCount val="1"/>
                <c:pt idx="0">
                  <c:v>5 </c:v>
                </c:pt>
              </c:strCache>
            </c:strRef>
          </c:tx>
          <c:spPr>
            <a:solidFill>
              <a:prstClr val="white"/>
            </a:solidFill>
            <a:ln>
              <a:solidFill>
                <a:srgbClr val="000000"/>
              </a:solidFill>
            </a:ln>
          </c:spPr>
          <c:invertIfNegative val="0"/>
          <c:dLbls>
            <c:dLbl>
              <c:idx val="1"/>
              <c:layout>
                <c:manualLayout>
                  <c:x val="2.2759856630824452E-3"/>
                  <c:y val="8.8971929356292331E-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49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'(5)児童質問紙より(1)'!$P$43:$P$45</c:f>
              <c:strCache>
                <c:ptCount val="3"/>
                <c:pt idx="0">
                  <c:v>学校</c:v>
                </c:pt>
                <c:pt idx="1">
                  <c:v>大阪市</c:v>
                </c:pt>
                <c:pt idx="2">
                  <c:v>全国</c:v>
                </c:pt>
              </c:strCache>
            </c:strRef>
          </c:cat>
          <c:val>
            <c:numRef>
              <c:f>'(5)児童質問紙より(1)'!$U$43:$U$45</c:f>
              <c:numCache>
                <c:formatCode>0.0_ </c:formatCode>
                <c:ptCount val="3"/>
                <c:pt idx="0">
                  <c:v>27.8</c:v>
                </c:pt>
                <c:pt idx="1">
                  <c:v>26.5</c:v>
                </c:pt>
                <c:pt idx="2">
                  <c:v>31.1</c:v>
                </c:pt>
              </c:numCache>
            </c:numRef>
          </c:val>
        </c:ser>
        <c:ser>
          <c:idx val="5"/>
          <c:order val="5"/>
          <c:tx>
            <c:strRef>
              <c:f>'(5)児童質問紙より(1)'!$V$7</c:f>
              <c:strCache>
                <c:ptCount val="1"/>
                <c:pt idx="0">
                  <c:v>6 </c:v>
                </c:pt>
              </c:strCache>
            </c:strRef>
          </c:tx>
          <c:spPr>
            <a:solidFill>
              <a:srgbClr val="00B050"/>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'(5)児童質問紙より(1)'!$P$43:$P$45</c:f>
              <c:strCache>
                <c:ptCount val="3"/>
                <c:pt idx="0">
                  <c:v>学校</c:v>
                </c:pt>
                <c:pt idx="1">
                  <c:v>大阪市</c:v>
                </c:pt>
                <c:pt idx="2">
                  <c:v>全国</c:v>
                </c:pt>
              </c:strCache>
            </c:strRef>
          </c:cat>
          <c:val>
            <c:numRef>
              <c:f>'(5)児童質問紙より(1)'!$V$43:$V$45</c:f>
              <c:numCache>
                <c:formatCode>0.0_ </c:formatCode>
                <c:ptCount val="3"/>
                <c:pt idx="0">
                  <c:v>0</c:v>
                </c:pt>
                <c:pt idx="1">
                  <c:v>11.3</c:v>
                </c:pt>
                <c:pt idx="2">
                  <c:v>14</c:v>
                </c:pt>
              </c:numCache>
            </c:numRef>
          </c:val>
        </c:ser>
        <c:ser>
          <c:idx val="6"/>
          <c:order val="6"/>
          <c:tx>
            <c:strRef>
              <c:f>'(5)児童質問紙より(1)'!$W$7</c:f>
              <c:strCache>
                <c:ptCount val="1"/>
                <c:pt idx="0">
                  <c:v>7 </c:v>
                </c:pt>
              </c:strCache>
            </c:strRef>
          </c:tx>
          <c:spPr>
            <a:solidFill>
              <a:schemeClr val="accent6">
                <a:lumMod val="75000"/>
              </a:schemeClr>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'(5)児童質問紙より(1)'!$P$43:$P$45</c:f>
              <c:strCache>
                <c:ptCount val="3"/>
                <c:pt idx="0">
                  <c:v>学校</c:v>
                </c:pt>
                <c:pt idx="1">
                  <c:v>大阪市</c:v>
                </c:pt>
                <c:pt idx="2">
                  <c:v>全国</c:v>
                </c:pt>
              </c:strCache>
            </c:strRef>
          </c:cat>
          <c:val>
            <c:numRef>
              <c:f>'(5)児童質問紙より(1)'!$W$43:$W$45</c:f>
              <c:numCache>
                <c:formatCode>0.0_ </c:formatCode>
                <c:ptCount val="3"/>
                <c:pt idx="0">
                  <c:v>0</c:v>
                </c:pt>
                <c:pt idx="1">
                  <c:v>0.1</c:v>
                </c:pt>
                <c:pt idx="2">
                  <c:v>0.1</c:v>
                </c:pt>
              </c:numCache>
            </c:numRef>
          </c:val>
        </c:ser>
        <c:ser>
          <c:idx val="7"/>
          <c:order val="7"/>
          <c:tx>
            <c:strRef>
              <c:f>'(5)児童質問紙より(1)'!$X$7</c:f>
              <c:strCache>
                <c:ptCount val="1"/>
                <c:pt idx="0">
                  <c:v>8 </c:v>
                </c:pt>
              </c:strCache>
            </c:strRef>
          </c:tx>
          <c:spPr>
            <a:solidFill>
              <a:srgbClr val="66FF99"/>
            </a:solidFill>
            <a:ln>
              <a:solidFill>
                <a:srgbClr val="000000"/>
              </a:solidFill>
            </a:ln>
          </c:spPr>
          <c:invertIfNegative val="0"/>
          <c:dLbls>
            <c:numFmt formatCode="0.0;;" sourceLinked="0"/>
            <c:spPr>
              <a:noFill/>
              <a:ln>
                <a:noFill/>
              </a:ln>
              <a:effectLst/>
            </c:spPr>
            <c:txPr>
              <a:bodyPr/>
              <a:lstStyle/>
              <a:p>
                <a:pPr>
                  <a:defRPr sz="9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'(5)児童質問紙より(1)'!$P$43:$P$45</c:f>
              <c:strCache>
                <c:ptCount val="3"/>
                <c:pt idx="0">
                  <c:v>学校</c:v>
                </c:pt>
                <c:pt idx="1">
                  <c:v>大阪市</c:v>
                </c:pt>
                <c:pt idx="2">
                  <c:v>全国</c:v>
                </c:pt>
              </c:strCache>
            </c:strRef>
          </c:cat>
          <c:val>
            <c:numRef>
              <c:f>'(5)児童質問紙より(1)'!$X$43:$X$45</c:f>
              <c:numCache>
                <c:formatCode>0.0_ </c:formatCode>
                <c:ptCount val="3"/>
                <c:pt idx="0">
                  <c:v>0</c:v>
                </c:pt>
                <c:pt idx="1">
                  <c:v>0</c:v>
                </c:pt>
                <c:pt idx="2">
                  <c:v>0</c:v>
                </c:pt>
              </c:numCache>
            </c:numRef>
          </c:val>
        </c:ser>
        <c:ser>
          <c:idx val="8"/>
          <c:order val="8"/>
          <c:tx>
            <c:strRef>
              <c:f>'(5)児童質問紙より(1)'!$Y$7</c:f>
              <c:strCache>
                <c:ptCount val="1"/>
                <c:pt idx="0">
                  <c:v>9 </c:v>
                </c:pt>
              </c:strCache>
            </c:strRef>
          </c:tx>
          <c:spPr>
            <a:solidFill>
              <a:srgbClr val="FF9999"/>
            </a:solidFill>
            <a:ln>
              <a:solidFill>
                <a:srgbClr val="000000"/>
              </a:solidFill>
            </a:ln>
          </c:spPr>
          <c:invertIfNegative val="0"/>
          <c:dLbls>
            <c:numFmt formatCode="0.0;;" sourceLinked="0"/>
            <c:spPr>
              <a:noFill/>
              <a:ln>
                <a:noFill/>
              </a:ln>
              <a:effectLst/>
            </c:spPr>
            <c:txPr>
              <a:bodyPr/>
              <a:lstStyle/>
              <a:p>
                <a:pPr>
                  <a:defRPr sz="9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'(5)児童質問紙より(1)'!$P$43:$P$45</c:f>
              <c:strCache>
                <c:ptCount val="3"/>
                <c:pt idx="0">
                  <c:v>学校</c:v>
                </c:pt>
                <c:pt idx="1">
                  <c:v>大阪市</c:v>
                </c:pt>
                <c:pt idx="2">
                  <c:v>全国</c:v>
                </c:pt>
              </c:strCache>
            </c:strRef>
          </c:cat>
          <c:val>
            <c:numRef>
              <c:f>'(5)児童質問紙より(1)'!$Y$43:$Y$45</c:f>
              <c:numCache>
                <c:formatCode>0.0_ </c:formatCode>
                <c:ptCount val="3"/>
                <c:pt idx="0">
                  <c:v>0</c:v>
                </c:pt>
                <c:pt idx="1">
                  <c:v>0</c:v>
                </c:pt>
                <c:pt idx="2">
                  <c:v>0</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5125248"/>
        <c:axId val="115135232"/>
      </c:barChart>
      <c:catAx>
        <c:axId val="115125248"/>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5135232"/>
        <c:crosses val="autoZero"/>
        <c:auto val="1"/>
        <c:lblAlgn val="ctr"/>
        <c:lblOffset val="30"/>
        <c:tickLblSkip val="1"/>
        <c:tickMarkSkip val="1"/>
        <c:noMultiLvlLbl val="0"/>
      </c:catAx>
      <c:valAx>
        <c:axId val="11513523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5125248"/>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5"/>
          <c:w val="0.82559283747314949"/>
          <c:h val="0.67455217732820005"/>
        </c:manualLayout>
      </c:layout>
      <c:barChart>
        <c:barDir val="bar"/>
        <c:grouping val="percentStacked"/>
        <c:varyColors val="0"/>
        <c:ser>
          <c:idx val="0"/>
          <c:order val="0"/>
          <c:tx>
            <c:strRef>
              <c:f>'(5)児童質問紙より(1)'!$Q$7</c:f>
              <c:strCache>
                <c:ptCount val="1"/>
                <c:pt idx="0">
                  <c:v>1 </c:v>
                </c:pt>
              </c:strCache>
            </c:strRef>
          </c:tx>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'(5)児童質問紙より(1)'!$P$54:$P$56</c:f>
              <c:strCache>
                <c:ptCount val="3"/>
                <c:pt idx="0">
                  <c:v>学校</c:v>
                </c:pt>
                <c:pt idx="1">
                  <c:v>大阪市</c:v>
                </c:pt>
                <c:pt idx="2">
                  <c:v>全国</c:v>
                </c:pt>
              </c:strCache>
            </c:strRef>
          </c:cat>
          <c:val>
            <c:numRef>
              <c:f>'(5)児童質問紙より(1)'!$Q$54:$Q$56</c:f>
              <c:numCache>
                <c:formatCode>0.0_ </c:formatCode>
                <c:ptCount val="3"/>
                <c:pt idx="0">
                  <c:v>0</c:v>
                </c:pt>
                <c:pt idx="1">
                  <c:v>12.5</c:v>
                </c:pt>
                <c:pt idx="2">
                  <c:v>10.8</c:v>
                </c:pt>
              </c:numCache>
            </c:numRef>
          </c:val>
        </c:ser>
        <c:ser>
          <c:idx val="1"/>
          <c:order val="1"/>
          <c:tx>
            <c:strRef>
              <c:f>'(5)児童質問紙より(1)'!$R$7</c:f>
              <c:strCache>
                <c:ptCount val="1"/>
                <c:pt idx="0">
                  <c:v>2 </c:v>
                </c:pt>
              </c:strCache>
            </c:strRef>
          </c:tx>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'(5)児童質問紙より(1)'!$P$54:$P$56</c:f>
              <c:strCache>
                <c:ptCount val="3"/>
                <c:pt idx="0">
                  <c:v>学校</c:v>
                </c:pt>
                <c:pt idx="1">
                  <c:v>大阪市</c:v>
                </c:pt>
                <c:pt idx="2">
                  <c:v>全国</c:v>
                </c:pt>
              </c:strCache>
            </c:strRef>
          </c:cat>
          <c:val>
            <c:numRef>
              <c:f>'(5)児童質問紙より(1)'!$R$54:$R$56</c:f>
              <c:numCache>
                <c:formatCode>0.0_ </c:formatCode>
                <c:ptCount val="3"/>
                <c:pt idx="0">
                  <c:v>0</c:v>
                </c:pt>
                <c:pt idx="1">
                  <c:v>13</c:v>
                </c:pt>
                <c:pt idx="2">
                  <c:v>14.7</c:v>
                </c:pt>
              </c:numCache>
            </c:numRef>
          </c:val>
        </c:ser>
        <c:ser>
          <c:idx val="2"/>
          <c:order val="2"/>
          <c:tx>
            <c:strRef>
              <c:f>'(5)児童質問紙より(1)'!$S$7</c:f>
              <c:strCache>
                <c:ptCount val="1"/>
                <c:pt idx="0">
                  <c:v>3 </c:v>
                </c:pt>
              </c:strCache>
            </c:strRef>
          </c:tx>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'(5)児童質問紙より(1)'!$P$54:$P$56</c:f>
              <c:strCache>
                <c:ptCount val="3"/>
                <c:pt idx="0">
                  <c:v>学校</c:v>
                </c:pt>
                <c:pt idx="1">
                  <c:v>大阪市</c:v>
                </c:pt>
                <c:pt idx="2">
                  <c:v>全国</c:v>
                </c:pt>
              </c:strCache>
            </c:strRef>
          </c:cat>
          <c:val>
            <c:numRef>
              <c:f>'(5)児童質問紙より(1)'!$S$54:$S$56</c:f>
              <c:numCache>
                <c:formatCode>0.0_ </c:formatCode>
                <c:ptCount val="3"/>
                <c:pt idx="0">
                  <c:v>11.1</c:v>
                </c:pt>
                <c:pt idx="1">
                  <c:v>27.2</c:v>
                </c:pt>
                <c:pt idx="2">
                  <c:v>37</c:v>
                </c:pt>
              </c:numCache>
            </c:numRef>
          </c:val>
        </c:ser>
        <c:ser>
          <c:idx val="3"/>
          <c:order val="3"/>
          <c:tx>
            <c:strRef>
              <c:f>'(5)児童質問紙より(1)'!$T$7</c:f>
              <c:strCache>
                <c:ptCount val="1"/>
                <c:pt idx="0">
                  <c:v>4 </c:v>
                </c:pt>
              </c:strCache>
            </c:strRef>
          </c:tx>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'(5)児童質問紙より(1)'!$P$54:$P$56</c:f>
              <c:strCache>
                <c:ptCount val="3"/>
                <c:pt idx="0">
                  <c:v>学校</c:v>
                </c:pt>
                <c:pt idx="1">
                  <c:v>大阪市</c:v>
                </c:pt>
                <c:pt idx="2">
                  <c:v>全国</c:v>
                </c:pt>
              </c:strCache>
            </c:strRef>
          </c:cat>
          <c:val>
            <c:numRef>
              <c:f>'(5)児童質問紙より(1)'!$T$54:$T$56</c:f>
              <c:numCache>
                <c:formatCode>0.0_ </c:formatCode>
                <c:ptCount val="3"/>
                <c:pt idx="0">
                  <c:v>38.9</c:v>
                </c:pt>
                <c:pt idx="1">
                  <c:v>25.1</c:v>
                </c:pt>
                <c:pt idx="2">
                  <c:v>25.4</c:v>
                </c:pt>
              </c:numCache>
            </c:numRef>
          </c:val>
        </c:ser>
        <c:ser>
          <c:idx val="4"/>
          <c:order val="4"/>
          <c:tx>
            <c:strRef>
              <c:f>'(5)児童質問紙より(1)'!$U$7</c:f>
              <c:strCache>
                <c:ptCount val="1"/>
                <c:pt idx="0">
                  <c:v>5 </c:v>
                </c:pt>
              </c:strCache>
            </c:strRef>
          </c:tx>
          <c:spPr>
            <a:solidFill>
              <a:prstClr val="white"/>
            </a:solidFill>
            <a:ln>
              <a:solidFill>
                <a:srgbClr val="000000"/>
              </a:solidFill>
            </a:ln>
          </c:spPr>
          <c:invertIfNegative val="0"/>
          <c:dLbls>
            <c:dLbl>
              <c:idx val="1"/>
              <c:layout>
                <c:manualLayout>
                  <c:x val="2.2759856630824452E-3"/>
                  <c:y val="8.8971929356292468E-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56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'(5)児童質問紙より(1)'!$P$54:$P$56</c:f>
              <c:strCache>
                <c:ptCount val="3"/>
                <c:pt idx="0">
                  <c:v>学校</c:v>
                </c:pt>
                <c:pt idx="1">
                  <c:v>大阪市</c:v>
                </c:pt>
                <c:pt idx="2">
                  <c:v>全国</c:v>
                </c:pt>
              </c:strCache>
            </c:strRef>
          </c:cat>
          <c:val>
            <c:numRef>
              <c:f>'(5)児童質問紙より(1)'!$U$54:$U$56</c:f>
              <c:numCache>
                <c:formatCode>0.0_ </c:formatCode>
                <c:ptCount val="3"/>
                <c:pt idx="0">
                  <c:v>22.2</c:v>
                </c:pt>
                <c:pt idx="1">
                  <c:v>15</c:v>
                </c:pt>
                <c:pt idx="2">
                  <c:v>8.9</c:v>
                </c:pt>
              </c:numCache>
            </c:numRef>
          </c:val>
        </c:ser>
        <c:ser>
          <c:idx val="5"/>
          <c:order val="5"/>
          <c:tx>
            <c:strRef>
              <c:f>'(5)児童質問紙より(1)'!$V$7</c:f>
              <c:strCache>
                <c:ptCount val="1"/>
                <c:pt idx="0">
                  <c:v>6 </c:v>
                </c:pt>
              </c:strCache>
            </c:strRef>
          </c:tx>
          <c:spPr>
            <a:solidFill>
              <a:srgbClr val="00B050"/>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'(5)児童質問紙より(1)'!$P$54:$P$56</c:f>
              <c:strCache>
                <c:ptCount val="3"/>
                <c:pt idx="0">
                  <c:v>学校</c:v>
                </c:pt>
                <c:pt idx="1">
                  <c:v>大阪市</c:v>
                </c:pt>
                <c:pt idx="2">
                  <c:v>全国</c:v>
                </c:pt>
              </c:strCache>
            </c:strRef>
          </c:cat>
          <c:val>
            <c:numRef>
              <c:f>'(5)児童質問紙より(1)'!$V$54:$V$56</c:f>
              <c:numCache>
                <c:formatCode>0.0_ </c:formatCode>
                <c:ptCount val="3"/>
                <c:pt idx="0">
                  <c:v>27.8</c:v>
                </c:pt>
                <c:pt idx="1">
                  <c:v>7</c:v>
                </c:pt>
                <c:pt idx="2">
                  <c:v>3</c:v>
                </c:pt>
              </c:numCache>
            </c:numRef>
          </c:val>
        </c:ser>
        <c:ser>
          <c:idx val="6"/>
          <c:order val="6"/>
          <c:tx>
            <c:strRef>
              <c:f>'(5)児童質問紙より(1)'!$W$7</c:f>
              <c:strCache>
                <c:ptCount val="1"/>
                <c:pt idx="0">
                  <c:v>7 </c:v>
                </c:pt>
              </c:strCache>
            </c:strRef>
          </c:tx>
          <c:spPr>
            <a:solidFill>
              <a:schemeClr val="accent6">
                <a:lumMod val="75000"/>
              </a:schemeClr>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'(5)児童質問紙より(1)'!$P$54:$P$56</c:f>
              <c:strCache>
                <c:ptCount val="3"/>
                <c:pt idx="0">
                  <c:v>学校</c:v>
                </c:pt>
                <c:pt idx="1">
                  <c:v>大阪市</c:v>
                </c:pt>
                <c:pt idx="2">
                  <c:v>全国</c:v>
                </c:pt>
              </c:strCache>
            </c:strRef>
          </c:cat>
          <c:val>
            <c:numRef>
              <c:f>'(5)児童質問紙より(1)'!$W$54:$W$56</c:f>
              <c:numCache>
                <c:formatCode>0.0_ </c:formatCode>
                <c:ptCount val="3"/>
                <c:pt idx="0">
                  <c:v>0</c:v>
                </c:pt>
                <c:pt idx="1">
                  <c:v>0.1</c:v>
                </c:pt>
                <c:pt idx="2">
                  <c:v>0.1</c:v>
                </c:pt>
              </c:numCache>
            </c:numRef>
          </c:val>
        </c:ser>
        <c:ser>
          <c:idx val="7"/>
          <c:order val="7"/>
          <c:tx>
            <c:strRef>
              <c:f>'(5)児童質問紙より(1)'!$X$7</c:f>
              <c:strCache>
                <c:ptCount val="1"/>
                <c:pt idx="0">
                  <c:v>8 </c:v>
                </c:pt>
              </c:strCache>
            </c:strRef>
          </c:tx>
          <c:spPr>
            <a:solidFill>
              <a:srgbClr val="66FF99"/>
            </a:solidFill>
            <a:ln>
              <a:solidFill>
                <a:srgbClr val="000000"/>
              </a:solidFill>
            </a:ln>
          </c:spPr>
          <c:invertIfNegative val="0"/>
          <c:dLbls>
            <c:numFmt formatCode="0.0;;" sourceLinked="0"/>
            <c:spPr>
              <a:noFill/>
              <a:ln>
                <a:noFill/>
              </a:ln>
              <a:effectLst/>
            </c:spPr>
            <c:txPr>
              <a:bodyPr/>
              <a:lstStyle/>
              <a:p>
                <a:pPr>
                  <a:defRPr sz="9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'(5)児童質問紙より(1)'!$P$54:$P$56</c:f>
              <c:strCache>
                <c:ptCount val="3"/>
                <c:pt idx="0">
                  <c:v>学校</c:v>
                </c:pt>
                <c:pt idx="1">
                  <c:v>大阪市</c:v>
                </c:pt>
                <c:pt idx="2">
                  <c:v>全国</c:v>
                </c:pt>
              </c:strCache>
            </c:strRef>
          </c:cat>
          <c:val>
            <c:numRef>
              <c:f>'(5)児童質問紙より(1)'!$X$54:$X$56</c:f>
              <c:numCache>
                <c:formatCode>0.0_ </c:formatCode>
                <c:ptCount val="3"/>
                <c:pt idx="0">
                  <c:v>0</c:v>
                </c:pt>
                <c:pt idx="1">
                  <c:v>0</c:v>
                </c:pt>
                <c:pt idx="2">
                  <c:v>0</c:v>
                </c:pt>
              </c:numCache>
            </c:numRef>
          </c:val>
        </c:ser>
        <c:ser>
          <c:idx val="8"/>
          <c:order val="8"/>
          <c:tx>
            <c:strRef>
              <c:f>'(5)児童質問紙より(1)'!$Y$7</c:f>
              <c:strCache>
                <c:ptCount val="1"/>
                <c:pt idx="0">
                  <c:v>9 </c:v>
                </c:pt>
              </c:strCache>
            </c:strRef>
          </c:tx>
          <c:spPr>
            <a:solidFill>
              <a:srgbClr val="FF9999"/>
            </a:solidFill>
            <a:ln>
              <a:solidFill>
                <a:srgbClr val="000000"/>
              </a:solidFill>
            </a:ln>
          </c:spPr>
          <c:invertIfNegative val="0"/>
          <c:dLbls>
            <c:numFmt formatCode="0.0;;" sourceLinked="0"/>
            <c:spPr>
              <a:noFill/>
              <a:ln>
                <a:noFill/>
              </a:ln>
              <a:effectLst/>
            </c:spPr>
            <c:txPr>
              <a:bodyPr/>
              <a:lstStyle/>
              <a:p>
                <a:pPr>
                  <a:defRPr sz="9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'(5)児童質問紙より(1)'!$P$54:$P$56</c:f>
              <c:strCache>
                <c:ptCount val="3"/>
                <c:pt idx="0">
                  <c:v>学校</c:v>
                </c:pt>
                <c:pt idx="1">
                  <c:v>大阪市</c:v>
                </c:pt>
                <c:pt idx="2">
                  <c:v>全国</c:v>
                </c:pt>
              </c:strCache>
            </c:strRef>
          </c:cat>
          <c:val>
            <c:numRef>
              <c:f>'(5)児童質問紙より(1)'!$Y$54:$Y$56</c:f>
              <c:numCache>
                <c:formatCode>0.0_ </c:formatCode>
                <c:ptCount val="3"/>
                <c:pt idx="0">
                  <c:v>0</c:v>
                </c:pt>
                <c:pt idx="1">
                  <c:v>0</c:v>
                </c:pt>
                <c:pt idx="2">
                  <c:v>0</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5161344"/>
        <c:axId val="115183616"/>
      </c:barChart>
      <c:catAx>
        <c:axId val="115161344"/>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5183616"/>
        <c:crosses val="autoZero"/>
        <c:auto val="1"/>
        <c:lblAlgn val="ctr"/>
        <c:lblOffset val="30"/>
        <c:tickLblSkip val="1"/>
        <c:tickMarkSkip val="1"/>
        <c:noMultiLvlLbl val="0"/>
      </c:catAx>
      <c:valAx>
        <c:axId val="115183616"/>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5161344"/>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26"/>
          <c:w val="0.82559283747314838"/>
          <c:h val="0.67455217732820005"/>
        </c:manualLayout>
      </c:layout>
      <c:barChart>
        <c:barDir val="bar"/>
        <c:grouping val="percentStacked"/>
        <c:varyColors val="0"/>
        <c:ser>
          <c:idx val="0"/>
          <c:order val="0"/>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'(５)児童質問紙より(2)'!$Q$13:$Q$15</c:f>
              <c:numCache>
                <c:formatCode>0.0_ </c:formatCode>
                <c:ptCount val="3"/>
                <c:pt idx="0">
                  <c:v>0</c:v>
                </c:pt>
                <c:pt idx="1">
                  <c:v>7.4</c:v>
                </c:pt>
                <c:pt idx="2">
                  <c:v>6.7</c:v>
                </c:pt>
              </c:numCache>
            </c:numRef>
          </c:val>
        </c:ser>
        <c:ser>
          <c:idx val="1"/>
          <c:order val="1"/>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'(５)児童質問紙より(2)'!$R$13:$R$15</c:f>
              <c:numCache>
                <c:formatCode>0.0_ </c:formatCode>
                <c:ptCount val="3"/>
                <c:pt idx="0">
                  <c:v>5.6</c:v>
                </c:pt>
                <c:pt idx="1">
                  <c:v>4.0999999999999996</c:v>
                </c:pt>
                <c:pt idx="2">
                  <c:v>5</c:v>
                </c:pt>
              </c:numCache>
            </c:numRef>
          </c:val>
        </c:ser>
        <c:ser>
          <c:idx val="2"/>
          <c:order val="2"/>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'(５)児童質問紙より(2)'!$S$13:$S$15</c:f>
              <c:numCache>
                <c:formatCode>0.0_ </c:formatCode>
                <c:ptCount val="3"/>
                <c:pt idx="0">
                  <c:v>0</c:v>
                </c:pt>
                <c:pt idx="1">
                  <c:v>8.1999999999999993</c:v>
                </c:pt>
                <c:pt idx="2">
                  <c:v>12.5</c:v>
                </c:pt>
              </c:numCache>
            </c:numRef>
          </c:val>
        </c:ser>
        <c:ser>
          <c:idx val="3"/>
          <c:order val="3"/>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'(５)児童質問紙より(2)'!$T$13:$T$15</c:f>
              <c:numCache>
                <c:formatCode>0.0_ </c:formatCode>
                <c:ptCount val="3"/>
                <c:pt idx="0">
                  <c:v>11.1</c:v>
                </c:pt>
                <c:pt idx="1">
                  <c:v>21.3</c:v>
                </c:pt>
                <c:pt idx="2">
                  <c:v>32.799999999999997</c:v>
                </c:pt>
              </c:numCache>
            </c:numRef>
          </c:val>
        </c:ser>
        <c:ser>
          <c:idx val="4"/>
          <c:order val="4"/>
          <c:spPr>
            <a:solidFill>
              <a:prstClr val="white"/>
            </a:solidFill>
            <a:ln>
              <a:solidFill>
                <a:srgbClr val="000000"/>
              </a:solidFill>
            </a:ln>
          </c:spPr>
          <c:invertIfNegative val="0"/>
          <c:dLbls>
            <c:dLbl>
              <c:idx val="0"/>
              <c:layout>
                <c:manualLayout>
                  <c:x val="1.3965827708971947E-2"/>
                  <c:y val="1.1299435028248589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1.8569419052724495E-2"/>
                  <c:y val="3.5588771743033135E-6"/>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33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'(５)児童質問紙より(2)'!$U$13:$U$15</c:f>
              <c:numCache>
                <c:formatCode>0.0_ </c:formatCode>
                <c:ptCount val="3"/>
                <c:pt idx="0">
                  <c:v>27.8</c:v>
                </c:pt>
                <c:pt idx="1">
                  <c:v>36.4</c:v>
                </c:pt>
                <c:pt idx="2">
                  <c:v>32.799999999999997</c:v>
                </c:pt>
              </c:numCache>
            </c:numRef>
          </c:val>
        </c:ser>
        <c:ser>
          <c:idx val="5"/>
          <c:order val="5"/>
          <c:spPr>
            <a:solidFill>
              <a:srgbClr val="00B050"/>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'(５)児童質問紙より(2)'!$V$13:$V$15</c:f>
              <c:numCache>
                <c:formatCode>0.0_ </c:formatCode>
                <c:ptCount val="3"/>
                <c:pt idx="0">
                  <c:v>55.6</c:v>
                </c:pt>
                <c:pt idx="1">
                  <c:v>22.4</c:v>
                </c:pt>
                <c:pt idx="2">
                  <c:v>10.199999999999999</c:v>
                </c:pt>
              </c:numCache>
            </c:numRef>
          </c:val>
        </c:ser>
        <c:ser>
          <c:idx val="6"/>
          <c:order val="6"/>
          <c:spPr>
            <a:solidFill>
              <a:schemeClr val="accent6">
                <a:lumMod val="75000"/>
              </a:schemeClr>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'(５)児童質問紙より(2)'!$W$13:$W$15</c:f>
              <c:numCache>
                <c:formatCode>0.0_ </c:formatCode>
                <c:ptCount val="3"/>
                <c:pt idx="0">
                  <c:v>0</c:v>
                </c:pt>
                <c:pt idx="1">
                  <c:v>0.1</c:v>
                </c:pt>
                <c:pt idx="2">
                  <c:v>0.1</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4082176"/>
        <c:axId val="114083712"/>
      </c:barChart>
      <c:catAx>
        <c:axId val="114082176"/>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4083712"/>
        <c:crosses val="autoZero"/>
        <c:auto val="1"/>
        <c:lblAlgn val="ctr"/>
        <c:lblOffset val="30"/>
        <c:tickLblSkip val="1"/>
        <c:tickMarkSkip val="1"/>
        <c:noMultiLvlLbl val="0"/>
      </c:catAx>
      <c:valAx>
        <c:axId val="11408371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4082176"/>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964336917562746E-2"/>
          <c:y val="6.3498376262289241E-2"/>
          <c:w val="0.20749513198423575"/>
          <c:h val="4.0770733724053293E-2"/>
        </c:manualLayout>
      </c:layout>
      <c:barChart>
        <c:barDir val="bar"/>
        <c:grouping val="percentStacked"/>
        <c:varyColors val="0"/>
        <c:ser>
          <c:idx val="0"/>
          <c:order val="0"/>
          <c:tx>
            <c:strRef>
              <c:f>'(5)児童質問紙より(1)'!$Q$7</c:f>
              <c:strCache>
                <c:ptCount val="1"/>
                <c:pt idx="0">
                  <c:v>1 </c:v>
                </c:pt>
              </c:strCache>
            </c:strRef>
          </c:tx>
          <c:spPr>
            <a:solidFill>
              <a:srgbClr val="9999FF"/>
            </a:solidFill>
            <a:ln w="12700">
              <a:solidFill>
                <a:srgbClr val="000000"/>
              </a:solidFill>
              <a:prstDash val="solid"/>
            </a:ln>
          </c:spPr>
          <c:invertIfNegative val="0"/>
          <c:cat>
            <c:strRef>
              <c:f>'(5)児童質問紙より(1)'!$P$13:$P$15</c:f>
              <c:strCache>
                <c:ptCount val="3"/>
                <c:pt idx="0">
                  <c:v>学校</c:v>
                </c:pt>
                <c:pt idx="1">
                  <c:v>大阪市</c:v>
                </c:pt>
                <c:pt idx="2">
                  <c:v>全国</c:v>
                </c:pt>
              </c:strCache>
            </c:strRef>
          </c:cat>
          <c:val>
            <c:numRef>
              <c:f>'(5)児童質問紙より(1)'!$Q$13:$Q$15</c:f>
              <c:numCache>
                <c:formatCode>0.0_ </c:formatCode>
                <c:ptCount val="3"/>
                <c:pt idx="0">
                  <c:v>61.1</c:v>
                </c:pt>
                <c:pt idx="1">
                  <c:v>81</c:v>
                </c:pt>
                <c:pt idx="2">
                  <c:v>87.3</c:v>
                </c:pt>
              </c:numCache>
            </c:numRef>
          </c:val>
        </c:ser>
        <c:ser>
          <c:idx val="1"/>
          <c:order val="1"/>
          <c:tx>
            <c:strRef>
              <c:f>'(5)児童質問紙より(1)'!$R$7</c:f>
              <c:strCache>
                <c:ptCount val="1"/>
                <c:pt idx="0">
                  <c:v>2 </c:v>
                </c:pt>
              </c:strCache>
            </c:strRef>
          </c:tx>
          <c:spPr>
            <a:solidFill>
              <a:srgbClr val="993366"/>
            </a:solidFill>
            <a:ln w="12700">
              <a:solidFill>
                <a:srgbClr val="000000"/>
              </a:solidFill>
              <a:prstDash val="solid"/>
            </a:ln>
          </c:spPr>
          <c:invertIfNegative val="0"/>
          <c:cat>
            <c:strRef>
              <c:f>'(5)児童質問紙より(1)'!$P$13:$P$15</c:f>
              <c:strCache>
                <c:ptCount val="3"/>
                <c:pt idx="0">
                  <c:v>学校</c:v>
                </c:pt>
                <c:pt idx="1">
                  <c:v>大阪市</c:v>
                </c:pt>
                <c:pt idx="2">
                  <c:v>全国</c:v>
                </c:pt>
              </c:strCache>
            </c:strRef>
          </c:cat>
          <c:val>
            <c:numRef>
              <c:f>'(5)児童質問紙より(1)'!$R$13:$R$15</c:f>
              <c:numCache>
                <c:formatCode>0.0_ </c:formatCode>
                <c:ptCount val="3"/>
                <c:pt idx="0">
                  <c:v>16.7</c:v>
                </c:pt>
                <c:pt idx="1">
                  <c:v>12</c:v>
                </c:pt>
                <c:pt idx="2">
                  <c:v>8.1999999999999993</c:v>
                </c:pt>
              </c:numCache>
            </c:numRef>
          </c:val>
        </c:ser>
        <c:ser>
          <c:idx val="2"/>
          <c:order val="2"/>
          <c:tx>
            <c:strRef>
              <c:f>'(5)児童質問紙より(1)'!$S$7</c:f>
              <c:strCache>
                <c:ptCount val="1"/>
                <c:pt idx="0">
                  <c:v>3 </c:v>
                </c:pt>
              </c:strCache>
            </c:strRef>
          </c:tx>
          <c:spPr>
            <a:solidFill>
              <a:srgbClr val="FFFFCC"/>
            </a:solidFill>
            <a:ln w="12700">
              <a:solidFill>
                <a:srgbClr val="000000"/>
              </a:solidFill>
              <a:prstDash val="solid"/>
            </a:ln>
          </c:spPr>
          <c:invertIfNegative val="0"/>
          <c:cat>
            <c:strRef>
              <c:f>'(5)児童質問紙より(1)'!$P$13:$P$15</c:f>
              <c:strCache>
                <c:ptCount val="3"/>
                <c:pt idx="0">
                  <c:v>学校</c:v>
                </c:pt>
                <c:pt idx="1">
                  <c:v>大阪市</c:v>
                </c:pt>
                <c:pt idx="2">
                  <c:v>全国</c:v>
                </c:pt>
              </c:strCache>
            </c:strRef>
          </c:cat>
          <c:val>
            <c:numRef>
              <c:f>'(5)児童質問紙より(1)'!$S$13:$S$15</c:f>
              <c:numCache>
                <c:formatCode>0.0_ </c:formatCode>
                <c:ptCount val="3"/>
                <c:pt idx="0">
                  <c:v>11.1</c:v>
                </c:pt>
                <c:pt idx="1">
                  <c:v>5.6</c:v>
                </c:pt>
                <c:pt idx="2">
                  <c:v>3.5</c:v>
                </c:pt>
              </c:numCache>
            </c:numRef>
          </c:val>
        </c:ser>
        <c:ser>
          <c:idx val="3"/>
          <c:order val="3"/>
          <c:tx>
            <c:strRef>
              <c:f>'(5)児童質問紙より(1)'!$T$7</c:f>
              <c:strCache>
                <c:ptCount val="1"/>
                <c:pt idx="0">
                  <c:v>4 </c:v>
                </c:pt>
              </c:strCache>
            </c:strRef>
          </c:tx>
          <c:spPr>
            <a:solidFill>
              <a:srgbClr val="CCFFFF"/>
            </a:solidFill>
            <a:ln w="12700">
              <a:solidFill>
                <a:prstClr val="black"/>
              </a:solidFill>
            </a:ln>
          </c:spPr>
          <c:invertIfNegative val="0"/>
          <c:cat>
            <c:strRef>
              <c:f>'(5)児童質問紙より(1)'!$P$13:$P$15</c:f>
              <c:strCache>
                <c:ptCount val="3"/>
                <c:pt idx="0">
                  <c:v>学校</c:v>
                </c:pt>
                <c:pt idx="1">
                  <c:v>大阪市</c:v>
                </c:pt>
                <c:pt idx="2">
                  <c:v>全国</c:v>
                </c:pt>
              </c:strCache>
            </c:strRef>
          </c:cat>
          <c:val>
            <c:numRef>
              <c:f>'(5)児童質問紙より(1)'!$T$13:$T$15</c:f>
              <c:numCache>
                <c:formatCode>0.0_ </c:formatCode>
                <c:ptCount val="3"/>
                <c:pt idx="0">
                  <c:v>11.1</c:v>
                </c:pt>
                <c:pt idx="1">
                  <c:v>1.5</c:v>
                </c:pt>
                <c:pt idx="2">
                  <c:v>0.9</c:v>
                </c:pt>
              </c:numCache>
            </c:numRef>
          </c:val>
        </c:ser>
        <c:ser>
          <c:idx val="4"/>
          <c:order val="4"/>
          <c:tx>
            <c:strRef>
              <c:f>'(5)児童質問紙より(1)'!$U$7</c:f>
              <c:strCache>
                <c:ptCount val="1"/>
                <c:pt idx="0">
                  <c:v>5 </c:v>
                </c:pt>
              </c:strCache>
            </c:strRef>
          </c:tx>
          <c:spPr>
            <a:solidFill>
              <a:schemeClr val="bg1"/>
            </a:solidFill>
            <a:ln>
              <a:solidFill>
                <a:srgbClr val="000000"/>
              </a:solidFill>
            </a:ln>
          </c:spPr>
          <c:invertIfNegative val="0"/>
          <c:val>
            <c:numRef>
              <c:f>'(5)児童質問紙より(1)'!$U$13:$U$15</c:f>
              <c:numCache>
                <c:formatCode>0.0_ </c:formatCode>
                <c:ptCount val="3"/>
                <c:pt idx="0">
                  <c:v>1.4210854715202004E-14</c:v>
                </c:pt>
                <c:pt idx="1">
                  <c:v>0</c:v>
                </c:pt>
                <c:pt idx="2">
                  <c:v>0</c:v>
                </c:pt>
              </c:numCache>
            </c:numRef>
          </c:val>
        </c:ser>
        <c:ser>
          <c:idx val="5"/>
          <c:order val="5"/>
          <c:tx>
            <c:strRef>
              <c:f>'(5)児童質問紙より(1)'!$V$7</c:f>
              <c:strCache>
                <c:ptCount val="1"/>
                <c:pt idx="0">
                  <c:v>6 </c:v>
                </c:pt>
              </c:strCache>
            </c:strRef>
          </c:tx>
          <c:spPr>
            <a:solidFill>
              <a:srgbClr val="00B050"/>
            </a:solidFill>
            <a:ln>
              <a:solidFill>
                <a:srgbClr val="000000"/>
              </a:solidFill>
            </a:ln>
          </c:spPr>
          <c:invertIfNegative val="0"/>
          <c:cat>
            <c:strRef>
              <c:f>'(5)児童質問紙より(1)'!$P$13:$P$15</c:f>
              <c:strCache>
                <c:ptCount val="3"/>
                <c:pt idx="0">
                  <c:v>学校</c:v>
                </c:pt>
                <c:pt idx="1">
                  <c:v>大阪市</c:v>
                </c:pt>
                <c:pt idx="2">
                  <c:v>全国</c:v>
                </c:pt>
              </c:strCache>
            </c:strRef>
          </c:cat>
          <c:val>
            <c:numRef>
              <c:f>'(5)児童質問紙より(1)'!$V$13:$V$15</c:f>
              <c:numCache>
                <c:formatCode>0.0_ </c:formatCode>
                <c:ptCount val="3"/>
                <c:pt idx="0">
                  <c:v>0</c:v>
                </c:pt>
                <c:pt idx="1">
                  <c:v>0</c:v>
                </c:pt>
                <c:pt idx="2">
                  <c:v>0</c:v>
                </c:pt>
              </c:numCache>
            </c:numRef>
          </c:val>
        </c:ser>
        <c:ser>
          <c:idx val="6"/>
          <c:order val="6"/>
          <c:tx>
            <c:strRef>
              <c:f>'(5)児童質問紙より(1)'!$W$7</c:f>
              <c:strCache>
                <c:ptCount val="1"/>
                <c:pt idx="0">
                  <c:v>7 </c:v>
                </c:pt>
              </c:strCache>
            </c:strRef>
          </c:tx>
          <c:spPr>
            <a:solidFill>
              <a:schemeClr val="accent6">
                <a:lumMod val="75000"/>
              </a:schemeClr>
            </a:solidFill>
            <a:ln>
              <a:solidFill>
                <a:srgbClr val="000000"/>
              </a:solidFill>
            </a:ln>
          </c:spPr>
          <c:invertIfNegative val="0"/>
          <c:cat>
            <c:strRef>
              <c:f>'(5)児童質問紙より(1)'!$P$13:$P$15</c:f>
              <c:strCache>
                <c:ptCount val="3"/>
                <c:pt idx="0">
                  <c:v>学校</c:v>
                </c:pt>
                <c:pt idx="1">
                  <c:v>大阪市</c:v>
                </c:pt>
                <c:pt idx="2">
                  <c:v>全国</c:v>
                </c:pt>
              </c:strCache>
            </c:strRef>
          </c:cat>
          <c:val>
            <c:numRef>
              <c:f>'(5)児童質問紙より(1)'!$W$13:$W$15</c:f>
              <c:numCache>
                <c:formatCode>0.0_ </c:formatCode>
                <c:ptCount val="3"/>
                <c:pt idx="0">
                  <c:v>0</c:v>
                </c:pt>
                <c:pt idx="1">
                  <c:v>0</c:v>
                </c:pt>
                <c:pt idx="2">
                  <c:v>0</c:v>
                </c:pt>
              </c:numCache>
            </c:numRef>
          </c:val>
        </c:ser>
        <c:ser>
          <c:idx val="7"/>
          <c:order val="7"/>
          <c:tx>
            <c:strRef>
              <c:f>'(5)児童質問紙より(1)'!$X$7</c:f>
              <c:strCache>
                <c:ptCount val="1"/>
                <c:pt idx="0">
                  <c:v>8 </c:v>
                </c:pt>
              </c:strCache>
            </c:strRef>
          </c:tx>
          <c:spPr>
            <a:solidFill>
              <a:srgbClr val="66FF99"/>
            </a:solidFill>
            <a:ln>
              <a:solidFill>
                <a:srgbClr val="000000"/>
              </a:solidFill>
            </a:ln>
          </c:spPr>
          <c:invertIfNegative val="0"/>
          <c:cat>
            <c:strRef>
              <c:f>'(5)児童質問紙より(1)'!$P$13:$P$15</c:f>
              <c:strCache>
                <c:ptCount val="3"/>
                <c:pt idx="0">
                  <c:v>学校</c:v>
                </c:pt>
                <c:pt idx="1">
                  <c:v>大阪市</c:v>
                </c:pt>
                <c:pt idx="2">
                  <c:v>全国</c:v>
                </c:pt>
              </c:strCache>
            </c:strRef>
          </c:cat>
          <c:val>
            <c:numRef>
              <c:f>'(5)児童質問紙より(1)'!$X$13:$X$15</c:f>
              <c:numCache>
                <c:formatCode>0.0_ </c:formatCode>
                <c:ptCount val="3"/>
                <c:pt idx="0">
                  <c:v>0</c:v>
                </c:pt>
                <c:pt idx="1">
                  <c:v>0</c:v>
                </c:pt>
                <c:pt idx="2">
                  <c:v>0</c:v>
                </c:pt>
              </c:numCache>
            </c:numRef>
          </c:val>
        </c:ser>
        <c:ser>
          <c:idx val="8"/>
          <c:order val="8"/>
          <c:tx>
            <c:strRef>
              <c:f>'(5)児童質問紙より(1)'!$Y$7</c:f>
              <c:strCache>
                <c:ptCount val="1"/>
                <c:pt idx="0">
                  <c:v>9 </c:v>
                </c:pt>
              </c:strCache>
            </c:strRef>
          </c:tx>
          <c:spPr>
            <a:solidFill>
              <a:srgbClr val="FF9999"/>
            </a:solidFill>
            <a:ln>
              <a:solidFill>
                <a:srgbClr val="000000"/>
              </a:solidFill>
            </a:ln>
          </c:spPr>
          <c:invertIfNegative val="0"/>
          <c:val>
            <c:numRef>
              <c:f>'(5)児童質問紙より(1)'!$Y$13:$Y$15</c:f>
              <c:numCache>
                <c:formatCode>0.0_ </c:formatCode>
                <c:ptCount val="3"/>
                <c:pt idx="0">
                  <c:v>0</c:v>
                </c:pt>
                <c:pt idx="1">
                  <c:v>0</c:v>
                </c:pt>
                <c:pt idx="2">
                  <c:v>0</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3900928"/>
        <c:axId val="115688576"/>
      </c:barChart>
      <c:catAx>
        <c:axId val="113900928"/>
        <c:scaling>
          <c:orientation val="maxMin"/>
        </c:scaling>
        <c:delete val="1"/>
        <c:axPos val="l"/>
        <c:numFmt formatCode="General" sourceLinked="1"/>
        <c:majorTickMark val="in"/>
        <c:minorTickMark val="none"/>
        <c:tickLblPos val="none"/>
        <c:crossAx val="115688576"/>
        <c:crosses val="autoZero"/>
        <c:auto val="1"/>
        <c:lblAlgn val="ctr"/>
        <c:lblOffset val="30"/>
        <c:tickLblSkip val="1"/>
        <c:tickMarkSkip val="1"/>
        <c:noMultiLvlLbl val="0"/>
      </c:catAx>
      <c:valAx>
        <c:axId val="115688576"/>
        <c:scaling>
          <c:orientation val="minMax"/>
        </c:scaling>
        <c:delete val="1"/>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one"/>
        <c:crossAx val="113900928"/>
        <c:crosses val="max"/>
        <c:crossBetween val="between"/>
        <c:minorUnit val="0.2"/>
      </c:valAx>
      <c:spPr>
        <a:noFill/>
        <a:ln w="12700">
          <a:solidFill>
            <a:srgbClr val="808080"/>
          </a:solidFill>
          <a:prstDash val="solid"/>
        </a:ln>
      </c:spPr>
    </c:plotArea>
    <c:legend>
      <c:legendPos val="r"/>
      <c:layout>
        <c:manualLayout>
          <c:xMode val="edge"/>
          <c:yMode val="edge"/>
          <c:x val="0.33091609636989999"/>
          <c:y val="0.13255215979358487"/>
          <c:w val="0.63125861045464204"/>
          <c:h val="0.54353105861767281"/>
        </c:manualLayout>
      </c:layout>
      <c:overlay val="0"/>
      <c:spPr>
        <a:noFill/>
        <a:ln w="3175">
          <a:solidFill>
            <a:srgbClr val="000000"/>
          </a:solidFill>
          <a:prstDash val="solid"/>
        </a:ln>
      </c:spPr>
      <c:txPr>
        <a:bodyPr/>
        <a:lstStyle/>
        <a:p>
          <a:pPr>
            <a:defRPr sz="1200" b="1">
              <a:latin typeface="ＭＳ Ｐゴシック" pitchFamily="50" charset="-128"/>
              <a:ea typeface="ＭＳ Ｐゴシック" pitchFamily="50" charset="-128"/>
            </a:defRPr>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31"/>
          <c:w val="0.82559283747314871"/>
          <c:h val="0.67455217732820005"/>
        </c:manualLayout>
      </c:layout>
      <c:barChart>
        <c:barDir val="bar"/>
        <c:grouping val="percentStacked"/>
        <c:varyColors val="0"/>
        <c:ser>
          <c:idx val="0"/>
          <c:order val="0"/>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'(５)児童質問紙より(2)'!$Q$22:$Q$24</c:f>
              <c:numCache>
                <c:formatCode>0.0_ </c:formatCode>
                <c:ptCount val="3"/>
                <c:pt idx="0">
                  <c:v>0</c:v>
                </c:pt>
                <c:pt idx="1">
                  <c:v>6.6</c:v>
                </c:pt>
                <c:pt idx="2">
                  <c:v>6.8</c:v>
                </c:pt>
              </c:numCache>
            </c:numRef>
          </c:val>
        </c:ser>
        <c:ser>
          <c:idx val="1"/>
          <c:order val="1"/>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'(５)児童質問紙より(2)'!$R$22:$R$24</c:f>
              <c:numCache>
                <c:formatCode>0.0_ </c:formatCode>
                <c:ptCount val="3"/>
                <c:pt idx="0">
                  <c:v>5.6</c:v>
                </c:pt>
                <c:pt idx="1">
                  <c:v>8.1999999999999993</c:v>
                </c:pt>
                <c:pt idx="2">
                  <c:v>9.9</c:v>
                </c:pt>
              </c:numCache>
            </c:numRef>
          </c:val>
        </c:ser>
        <c:ser>
          <c:idx val="2"/>
          <c:order val="2"/>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'(５)児童質問紙より(2)'!$S$22:$S$24</c:f>
              <c:numCache>
                <c:formatCode>0.0_ </c:formatCode>
                <c:ptCount val="3"/>
                <c:pt idx="0">
                  <c:v>22.2</c:v>
                </c:pt>
                <c:pt idx="1">
                  <c:v>15.5</c:v>
                </c:pt>
                <c:pt idx="2">
                  <c:v>19.8</c:v>
                </c:pt>
              </c:numCache>
            </c:numRef>
          </c:val>
        </c:ser>
        <c:ser>
          <c:idx val="3"/>
          <c:order val="3"/>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'(５)児童質問紙より(2)'!$T$22:$T$24</c:f>
              <c:numCache>
                <c:formatCode>0.0_ </c:formatCode>
                <c:ptCount val="3"/>
                <c:pt idx="0">
                  <c:v>0</c:v>
                </c:pt>
                <c:pt idx="1">
                  <c:v>23.1</c:v>
                </c:pt>
                <c:pt idx="2">
                  <c:v>27</c:v>
                </c:pt>
              </c:numCache>
            </c:numRef>
          </c:val>
        </c:ser>
        <c:ser>
          <c:idx val="4"/>
          <c:order val="4"/>
          <c:spPr>
            <a:solidFill>
              <a:prstClr val="white"/>
            </a:solidFill>
            <a:ln>
              <a:solidFill>
                <a:srgbClr val="000000"/>
              </a:solidFill>
            </a:ln>
          </c:spPr>
          <c:invertIfNegative val="0"/>
          <c:dLbls>
            <c:dLbl>
              <c:idx val="1"/>
              <c:layout>
                <c:manualLayout>
                  <c:x val="1.6241781101229341E-2"/>
                  <c:y val="1.1301214466835715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1.6241781101229341E-2"/>
                  <c:y val="-1.1296765870367797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'(５)児童質問紙より(2)'!$U$22:$U$24</c:f>
              <c:numCache>
                <c:formatCode>0.0_ </c:formatCode>
                <c:ptCount val="3"/>
                <c:pt idx="0">
                  <c:v>16.7</c:v>
                </c:pt>
                <c:pt idx="1">
                  <c:v>18.8</c:v>
                </c:pt>
                <c:pt idx="2">
                  <c:v>15.9</c:v>
                </c:pt>
              </c:numCache>
            </c:numRef>
          </c:val>
        </c:ser>
        <c:ser>
          <c:idx val="5"/>
          <c:order val="5"/>
          <c:invertIfNegative val="0"/>
          <c:dLbls>
            <c:dLbl>
              <c:idx val="0"/>
              <c:layout>
                <c:manualLayout>
                  <c:x val="2.3606057648966777E-3"/>
                  <c:y val="-1.1299435028248589E-2"/>
                </c:manualLayout>
              </c:layout>
              <c:tx>
                <c:rich>
                  <a:bodyPr/>
                  <a:lstStyle/>
                  <a:p>
                    <a:r>
                      <a:rPr lang="en-US" altLang="ja-JP" sz="800"/>
                      <a:t>55.6</a:t>
                    </a:r>
                    <a:r>
                      <a:rPr lang="en-US" altLang="en-US" sz="800"/>
                      <a:t> </a:t>
                    </a:r>
                    <a:endParaRPr lang="en-US" altLang="en-US"/>
                  </a:p>
                </c:rich>
              </c:tx>
              <c:showLegendKey val="0"/>
              <c:showVal val="1"/>
              <c:showCatName val="0"/>
              <c:showSerName val="0"/>
              <c:showPercent val="0"/>
              <c:showBubbleSize val="0"/>
            </c:dLbl>
            <c:txPr>
              <a:bodyPr/>
              <a:lstStyle/>
              <a:p>
                <a:pPr>
                  <a:defRPr sz="800" b="1"/>
                </a:pPr>
                <a:endParaRPr lang="ja-JP"/>
              </a:p>
            </c:txPr>
            <c:showLegendKey val="0"/>
            <c:showVal val="1"/>
            <c:showCatName val="0"/>
            <c:showSerName val="0"/>
            <c:showPercent val="0"/>
            <c:showBubbleSize val="0"/>
            <c:showLeaderLines val="0"/>
          </c:dLbls>
          <c:val>
            <c:numRef>
              <c:f>'(５)児童質問紙より(2)'!$V$22:$V$24</c:f>
              <c:numCache>
                <c:formatCode>0.0_ </c:formatCode>
                <c:ptCount val="3"/>
                <c:pt idx="0">
                  <c:v>55.6</c:v>
                </c:pt>
                <c:pt idx="1">
                  <c:v>27.5</c:v>
                </c:pt>
                <c:pt idx="2">
                  <c:v>20.6</c:v>
                </c:pt>
              </c:numCache>
            </c:numRef>
          </c:val>
        </c:ser>
        <c:ser>
          <c:idx val="6"/>
          <c:order val="6"/>
          <c:invertIfNegative val="0"/>
          <c:val>
            <c:numRef>
              <c:f>'(５)児童質問紙より(2)'!$W$22:$W$24</c:f>
              <c:numCache>
                <c:formatCode>0.0_ </c:formatCode>
                <c:ptCount val="3"/>
                <c:pt idx="0">
                  <c:v>0</c:v>
                </c:pt>
                <c:pt idx="1">
                  <c:v>0.1</c:v>
                </c:pt>
                <c:pt idx="2">
                  <c:v>0.1</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5773824"/>
        <c:axId val="115775360"/>
      </c:barChart>
      <c:catAx>
        <c:axId val="115773824"/>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5775360"/>
        <c:crosses val="autoZero"/>
        <c:auto val="1"/>
        <c:lblAlgn val="ctr"/>
        <c:lblOffset val="30"/>
        <c:tickLblSkip val="1"/>
        <c:tickMarkSkip val="1"/>
        <c:noMultiLvlLbl val="0"/>
      </c:catAx>
      <c:valAx>
        <c:axId val="115775360"/>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5773824"/>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ja-JP" altLang="en-US" sz="900" b="0"/>
              <a:t>国語Ｂ　領域別正答率（対全国比）</a:t>
            </a:r>
          </a:p>
        </c:rich>
      </c:tx>
      <c:layout>
        <c:manualLayout>
          <c:xMode val="edge"/>
          <c:yMode val="edge"/>
          <c:x val="0.26543955534969932"/>
          <c:y val="3.7306657422540602E-4"/>
        </c:manualLayout>
      </c:layout>
      <c:overlay val="0"/>
    </c:title>
    <c:autoTitleDeleted val="0"/>
    <c:plotArea>
      <c:layout>
        <c:manualLayout>
          <c:layoutTarget val="inner"/>
          <c:xMode val="edge"/>
          <c:yMode val="edge"/>
          <c:x val="0.29336271435805172"/>
          <c:y val="0.30079474234594961"/>
          <c:w val="0.29869913093963751"/>
          <c:h val="0.5784332952390201"/>
        </c:manualLayout>
      </c:layout>
      <c:radarChart>
        <c:radarStyle val="marker"/>
        <c:varyColors val="0"/>
        <c:ser>
          <c:idx val="1"/>
          <c:order val="0"/>
          <c:tx>
            <c:strRef>
              <c:f>'(3)全体の概要 ・国語'!$X$29</c:f>
              <c:strCache>
                <c:ptCount val="1"/>
                <c:pt idx="0">
                  <c:v>全国</c:v>
                </c:pt>
              </c:strCache>
            </c:strRef>
          </c:tx>
          <c:spPr>
            <a:ln w="25400">
              <a:solidFill>
                <a:schemeClr val="tx1">
                  <a:lumMod val="65000"/>
                  <a:lumOff val="35000"/>
                </a:schemeClr>
              </a:solidFill>
              <a:prstDash val="sysDot"/>
            </a:ln>
          </c:spPr>
          <c:marker>
            <c:symbol val="none"/>
          </c:marker>
          <c:cat>
            <c:strRef>
              <c:f>'(3)全体の概要 ・国語'!$R$30:$R$33</c:f>
              <c:strCache>
                <c:ptCount val="4"/>
                <c:pt idx="0">
                  <c:v>話すこと・聞くこと</c:v>
                </c:pt>
                <c:pt idx="1">
                  <c:v>書くこと</c:v>
                </c:pt>
                <c:pt idx="2">
                  <c:v>読むこと</c:v>
                </c:pt>
                <c:pt idx="3">
                  <c:v>伝統的な言語文化と国語の特質に関する事項</c:v>
                </c:pt>
              </c:strCache>
            </c:strRef>
          </c:cat>
          <c:val>
            <c:numRef>
              <c:f>'(3)全体の概要 ・国語'!$X$30:$X$33</c:f>
              <c:numCache>
                <c:formatCode>#,##0.0_);[Red]\(#,##0.0\)</c:formatCode>
                <c:ptCount val="4"/>
                <c:pt idx="0">
                  <c:v>1</c:v>
                </c:pt>
                <c:pt idx="1">
                  <c:v>1</c:v>
                </c:pt>
                <c:pt idx="2">
                  <c:v>1</c:v>
                </c:pt>
              </c:numCache>
            </c:numRef>
          </c:val>
        </c:ser>
        <c:ser>
          <c:idx val="2"/>
          <c:order val="1"/>
          <c:tx>
            <c:strRef>
              <c:f>'(3)全体の概要 ・国語'!$W$29</c:f>
              <c:strCache>
                <c:ptCount val="1"/>
                <c:pt idx="0">
                  <c:v>大阪市</c:v>
                </c:pt>
              </c:strCache>
            </c:strRef>
          </c:tx>
          <c:spPr>
            <a:ln w="22225">
              <a:solidFill>
                <a:schemeClr val="bg1">
                  <a:lumMod val="75000"/>
                </a:schemeClr>
              </a:solidFill>
            </a:ln>
          </c:spPr>
          <c:marker>
            <c:symbol val="circle"/>
            <c:size val="4"/>
            <c:spPr>
              <a:solidFill>
                <a:schemeClr val="bg1">
                  <a:lumMod val="75000"/>
                </a:schemeClr>
              </a:solidFill>
              <a:ln>
                <a:solidFill>
                  <a:prstClr val="white">
                    <a:lumMod val="75000"/>
                  </a:prstClr>
                </a:solidFill>
              </a:ln>
            </c:spPr>
          </c:marker>
          <c:cat>
            <c:strRef>
              <c:f>'(3)全体の概要 ・国語'!$R$30:$R$33</c:f>
              <c:strCache>
                <c:ptCount val="4"/>
                <c:pt idx="0">
                  <c:v>話すこと・聞くこと</c:v>
                </c:pt>
                <c:pt idx="1">
                  <c:v>書くこと</c:v>
                </c:pt>
                <c:pt idx="2">
                  <c:v>読むこと</c:v>
                </c:pt>
                <c:pt idx="3">
                  <c:v>伝統的な言語文化と国語の特質に関する事項</c:v>
                </c:pt>
              </c:strCache>
            </c:strRef>
          </c:cat>
          <c:val>
            <c:numRef>
              <c:f>'(3)全体の概要 ・国語'!$W$30:$W$33</c:f>
              <c:numCache>
                <c:formatCode>#,##0.000_);[Red]\(#,##0.000\)</c:formatCode>
                <c:ptCount val="4"/>
                <c:pt idx="0">
                  <c:v>0.92563600782778854</c:v>
                </c:pt>
                <c:pt idx="1">
                  <c:v>0.94943820224719111</c:v>
                </c:pt>
                <c:pt idx="2">
                  <c:v>0.94660894660894657</c:v>
                </c:pt>
              </c:numCache>
            </c:numRef>
          </c:val>
        </c:ser>
        <c:ser>
          <c:idx val="0"/>
          <c:order val="2"/>
          <c:tx>
            <c:strRef>
              <c:f>'(3)全体の概要 ・国語'!$V$29</c:f>
              <c:strCache>
                <c:ptCount val="1"/>
                <c:pt idx="0">
                  <c:v>学校</c:v>
                </c:pt>
              </c:strCache>
            </c:strRef>
          </c:tx>
          <c:spPr>
            <a:ln w="25400">
              <a:solidFill>
                <a:schemeClr val="tx1"/>
              </a:solidFill>
            </a:ln>
          </c:spPr>
          <c:marker>
            <c:symbol val="diamond"/>
            <c:size val="7"/>
            <c:spPr>
              <a:solidFill>
                <a:schemeClr val="tx1"/>
              </a:solidFill>
              <a:ln>
                <a:solidFill>
                  <a:prstClr val="black"/>
                </a:solidFill>
              </a:ln>
            </c:spPr>
          </c:marker>
          <c:cat>
            <c:strRef>
              <c:f>'(3)全体の概要 ・国語'!$R$30:$R$33</c:f>
              <c:strCache>
                <c:ptCount val="4"/>
                <c:pt idx="0">
                  <c:v>話すこと・聞くこと</c:v>
                </c:pt>
                <c:pt idx="1">
                  <c:v>書くこと</c:v>
                </c:pt>
                <c:pt idx="2">
                  <c:v>読むこと</c:v>
                </c:pt>
                <c:pt idx="3">
                  <c:v>伝統的な言語文化と国語の特質に関する事項</c:v>
                </c:pt>
              </c:strCache>
            </c:strRef>
          </c:cat>
          <c:val>
            <c:numRef>
              <c:f>'(3)全体の概要 ・国語'!$V$30:$V$33</c:f>
              <c:numCache>
                <c:formatCode>#,##0.000_);[Red]\(#,##0.000\)</c:formatCode>
                <c:ptCount val="4"/>
                <c:pt idx="0">
                  <c:v>0.50684931506849307</c:v>
                </c:pt>
                <c:pt idx="1">
                  <c:v>0.6235955056179775</c:v>
                </c:pt>
                <c:pt idx="2">
                  <c:v>0.64069264069264065</c:v>
                </c:pt>
              </c:numCache>
            </c:numRef>
          </c:val>
        </c:ser>
        <c:dLbls>
          <c:showLegendKey val="0"/>
          <c:showVal val="0"/>
          <c:showCatName val="0"/>
          <c:showSerName val="0"/>
          <c:showPercent val="0"/>
          <c:showBubbleSize val="0"/>
        </c:dLbls>
        <c:axId val="113777664"/>
        <c:axId val="113783552"/>
      </c:radarChart>
      <c:catAx>
        <c:axId val="113777664"/>
        <c:scaling>
          <c:orientation val="minMax"/>
        </c:scaling>
        <c:delete val="0"/>
        <c:axPos val="b"/>
        <c:majorGridlines/>
        <c:numFmt formatCode="General" sourceLinked="1"/>
        <c:majorTickMark val="out"/>
        <c:minorTickMark val="none"/>
        <c:tickLblPos val="nextTo"/>
        <c:txPr>
          <a:bodyPr/>
          <a:lstStyle/>
          <a:p>
            <a:pPr>
              <a:defRPr sz="700" baseline="0"/>
            </a:pPr>
            <a:endParaRPr lang="ja-JP"/>
          </a:p>
        </c:txPr>
        <c:crossAx val="113783552"/>
        <c:crosses val="autoZero"/>
        <c:auto val="0"/>
        <c:lblAlgn val="ctr"/>
        <c:lblOffset val="100"/>
        <c:noMultiLvlLbl val="0"/>
      </c:catAx>
      <c:valAx>
        <c:axId val="113783552"/>
        <c:scaling>
          <c:orientation val="minMax"/>
        </c:scaling>
        <c:delete val="0"/>
        <c:axPos val="l"/>
        <c:numFmt formatCode="#,##0.0_);[Red]\(#,##0.0\)" sourceLinked="1"/>
        <c:majorTickMark val="cross"/>
        <c:minorTickMark val="none"/>
        <c:tickLblPos val="nextTo"/>
        <c:txPr>
          <a:bodyPr/>
          <a:lstStyle/>
          <a:p>
            <a:pPr>
              <a:defRPr sz="800" baseline="0"/>
            </a:pPr>
            <a:endParaRPr lang="ja-JP"/>
          </a:p>
        </c:txPr>
        <c:crossAx val="113777664"/>
        <c:crosses val="autoZero"/>
        <c:crossBetween val="between"/>
      </c:valAx>
    </c:plotArea>
    <c:legend>
      <c:legendPos val="r"/>
      <c:layout>
        <c:manualLayout>
          <c:xMode val="edge"/>
          <c:yMode val="edge"/>
          <c:x val="0.71286832803606204"/>
          <c:y val="0.65201707153319943"/>
          <c:w val="0.28039215686274532"/>
          <c:h val="0.32912989649878682"/>
        </c:manualLayout>
      </c:layout>
      <c:overlay val="0"/>
      <c:spPr>
        <a:ln>
          <a:solidFill>
            <a:schemeClr val="tx1"/>
          </a:solidFill>
        </a:ln>
      </c:spPr>
      <c:txPr>
        <a:bodyPr/>
        <a:lstStyle/>
        <a:p>
          <a:pPr>
            <a:defRPr sz="800"/>
          </a:pPr>
          <a:endParaRPr lang="ja-JP"/>
        </a:p>
      </c:txPr>
    </c:legend>
    <c:plotVisOnly val="1"/>
    <c:dispBlanksAs val="gap"/>
    <c:showDLblsOverMax val="0"/>
  </c:chart>
  <c:printSettings>
    <c:headerFooter/>
    <c:pageMargins b="0.75000000000001465" l="0.70000000000000062" r="0.70000000000000062" t="0.75000000000001465"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39"/>
          <c:w val="0.82559283747314893"/>
          <c:h val="0.67455217732820005"/>
        </c:manualLayout>
      </c:layout>
      <c:barChart>
        <c:barDir val="bar"/>
        <c:grouping val="percentStacked"/>
        <c:varyColors val="0"/>
        <c:ser>
          <c:idx val="0"/>
          <c:order val="0"/>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'(５)児童質問紙より(2)'!$Q$32:$Q$34</c:f>
              <c:numCache>
                <c:formatCode>0.0_ </c:formatCode>
                <c:ptCount val="3"/>
                <c:pt idx="0">
                  <c:v>5.6</c:v>
                </c:pt>
                <c:pt idx="1">
                  <c:v>1.1000000000000001</c:v>
                </c:pt>
                <c:pt idx="2">
                  <c:v>3.1</c:v>
                </c:pt>
              </c:numCache>
            </c:numRef>
          </c:val>
        </c:ser>
        <c:ser>
          <c:idx val="1"/>
          <c:order val="1"/>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'(５)児童質問紙より(2)'!$R$32:$R$34</c:f>
              <c:numCache>
                <c:formatCode>0.0_ </c:formatCode>
                <c:ptCount val="3"/>
                <c:pt idx="0">
                  <c:v>0</c:v>
                </c:pt>
                <c:pt idx="1">
                  <c:v>6.8</c:v>
                </c:pt>
                <c:pt idx="2">
                  <c:v>13.3</c:v>
                </c:pt>
              </c:numCache>
            </c:numRef>
          </c:val>
        </c:ser>
        <c:ser>
          <c:idx val="2"/>
          <c:order val="2"/>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'(５)児童質問紙より(2)'!$S$32:$S$34</c:f>
              <c:numCache>
                <c:formatCode>0.0_ </c:formatCode>
                <c:ptCount val="3"/>
                <c:pt idx="0">
                  <c:v>11.1</c:v>
                </c:pt>
                <c:pt idx="1">
                  <c:v>16.7</c:v>
                </c:pt>
                <c:pt idx="2">
                  <c:v>23.9</c:v>
                </c:pt>
              </c:numCache>
            </c:numRef>
          </c:val>
        </c:ser>
        <c:ser>
          <c:idx val="3"/>
          <c:order val="3"/>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'(５)児童質問紙より(2)'!$T$32:$T$34</c:f>
              <c:numCache>
                <c:formatCode>0.0_ </c:formatCode>
                <c:ptCount val="3"/>
                <c:pt idx="0">
                  <c:v>22.2</c:v>
                </c:pt>
                <c:pt idx="1">
                  <c:v>30.2</c:v>
                </c:pt>
                <c:pt idx="2">
                  <c:v>28.4</c:v>
                </c:pt>
              </c:numCache>
            </c:numRef>
          </c:val>
        </c:ser>
        <c:ser>
          <c:idx val="4"/>
          <c:order val="4"/>
          <c:spPr>
            <a:solidFill>
              <a:prstClr val="white"/>
            </a:solidFill>
            <a:ln>
              <a:solidFill>
                <a:srgbClr val="000000"/>
              </a:solidFill>
            </a:ln>
          </c:spPr>
          <c:invertIfNegative val="0"/>
          <c:dLbls>
            <c:dLbl>
              <c:idx val="1"/>
              <c:layout>
                <c:manualLayout>
                  <c:x val="2.2759856630824452E-3"/>
                  <c:y val="8.8971929356292225E-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45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'(５)児童質問紙より(2)'!$U$32:$U$34</c:f>
              <c:numCache>
                <c:formatCode>0.0_ </c:formatCode>
                <c:ptCount val="3"/>
                <c:pt idx="0">
                  <c:v>61.1</c:v>
                </c:pt>
                <c:pt idx="1">
                  <c:v>45</c:v>
                </c:pt>
                <c:pt idx="2">
                  <c:v>31.1</c:v>
                </c:pt>
              </c:numCache>
            </c:numRef>
          </c:val>
        </c:ser>
        <c:ser>
          <c:idx val="5"/>
          <c:order val="5"/>
          <c:spPr>
            <a:solidFill>
              <a:srgbClr val="00B050"/>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'(５)児童質問紙より(2)'!$V$32:$V$34</c:f>
              <c:numCache>
                <c:formatCode>0.0_ </c:formatCode>
                <c:ptCount val="3"/>
                <c:pt idx="0">
                  <c:v>0</c:v>
                </c:pt>
                <c:pt idx="1">
                  <c:v>0.2</c:v>
                </c:pt>
                <c:pt idx="2">
                  <c:v>0.2</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5851264"/>
        <c:axId val="115852800"/>
      </c:barChart>
      <c:catAx>
        <c:axId val="115851264"/>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5852800"/>
        <c:crosses val="autoZero"/>
        <c:auto val="1"/>
        <c:lblAlgn val="ctr"/>
        <c:lblOffset val="30"/>
        <c:tickLblSkip val="1"/>
        <c:tickMarkSkip val="1"/>
        <c:noMultiLvlLbl val="0"/>
      </c:catAx>
      <c:valAx>
        <c:axId val="115852800"/>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5851264"/>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44"/>
          <c:w val="0.82559283747314915"/>
          <c:h val="0.67455217732820005"/>
        </c:manualLayout>
      </c:layout>
      <c:barChart>
        <c:barDir val="bar"/>
        <c:grouping val="percentStacked"/>
        <c:varyColors val="0"/>
        <c:ser>
          <c:idx val="0"/>
          <c:order val="0"/>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'(５)児童質問紙より(2)'!$Q$43:$Q$45</c:f>
              <c:numCache>
                <c:formatCode>0.0_ </c:formatCode>
                <c:ptCount val="3"/>
                <c:pt idx="0">
                  <c:v>22.2</c:v>
                </c:pt>
                <c:pt idx="1">
                  <c:v>47.4</c:v>
                </c:pt>
                <c:pt idx="2">
                  <c:v>52.4</c:v>
                </c:pt>
              </c:numCache>
            </c:numRef>
          </c:val>
        </c:ser>
        <c:ser>
          <c:idx val="1"/>
          <c:order val="1"/>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'(５)児童質問紙より(2)'!$R$43:$R$45</c:f>
              <c:numCache>
                <c:formatCode>0.0_ </c:formatCode>
                <c:ptCount val="3"/>
                <c:pt idx="0">
                  <c:v>33.299999999999997</c:v>
                </c:pt>
                <c:pt idx="1">
                  <c:v>29.1</c:v>
                </c:pt>
                <c:pt idx="2">
                  <c:v>26.8</c:v>
                </c:pt>
              </c:numCache>
            </c:numRef>
          </c:val>
        </c:ser>
        <c:ser>
          <c:idx val="2"/>
          <c:order val="2"/>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'(５)児童質問紙より(2)'!$S$43:$S$45</c:f>
              <c:numCache>
                <c:formatCode>0.0_ </c:formatCode>
                <c:ptCount val="3"/>
                <c:pt idx="0">
                  <c:v>22.2</c:v>
                </c:pt>
                <c:pt idx="1">
                  <c:v>18.3</c:v>
                </c:pt>
                <c:pt idx="2">
                  <c:v>16.100000000000001</c:v>
                </c:pt>
              </c:numCache>
            </c:numRef>
          </c:val>
        </c:ser>
        <c:ser>
          <c:idx val="3"/>
          <c:order val="3"/>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'(５)児童質問紙より(2)'!$T$43:$T$45</c:f>
              <c:numCache>
                <c:formatCode>0.0_ </c:formatCode>
                <c:ptCount val="3"/>
                <c:pt idx="0">
                  <c:v>22.2</c:v>
                </c:pt>
                <c:pt idx="1">
                  <c:v>5.2</c:v>
                </c:pt>
                <c:pt idx="2">
                  <c:v>4.5</c:v>
                </c:pt>
              </c:numCache>
            </c:numRef>
          </c:val>
        </c:ser>
        <c:ser>
          <c:idx val="4"/>
          <c:order val="4"/>
          <c:spPr>
            <a:solidFill>
              <a:prstClr val="white"/>
            </a:solidFill>
            <a:ln>
              <a:solidFill>
                <a:srgbClr val="000000"/>
              </a:solidFill>
            </a:ln>
          </c:spPr>
          <c:invertIfNegative val="0"/>
          <c:dLbls>
            <c:dLbl>
              <c:idx val="1"/>
              <c:layout>
                <c:manualLayout>
                  <c:x val="2.2759856630824452E-3"/>
                  <c:y val="8.8971929356292331E-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49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'(５)児童質問紙より(2)'!$U$43:$U$45</c:f>
              <c:numCache>
                <c:formatCode>0.0_ </c:formatCode>
                <c:ptCount val="3"/>
                <c:pt idx="0">
                  <c:v>9.9999999999994316E-2</c:v>
                </c:pt>
                <c:pt idx="1">
                  <c:v>0.1</c:v>
                </c:pt>
                <c:pt idx="2">
                  <c:v>0.1</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5505408"/>
        <c:axId val="115523584"/>
      </c:barChart>
      <c:catAx>
        <c:axId val="115505408"/>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5523584"/>
        <c:crosses val="autoZero"/>
        <c:auto val="1"/>
        <c:lblAlgn val="ctr"/>
        <c:lblOffset val="30"/>
        <c:tickLblSkip val="1"/>
        <c:tickMarkSkip val="1"/>
        <c:noMultiLvlLbl val="0"/>
      </c:catAx>
      <c:valAx>
        <c:axId val="1155235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5505408"/>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5"/>
          <c:w val="0.82559283747314949"/>
          <c:h val="0.67455217732820005"/>
        </c:manualLayout>
      </c:layout>
      <c:barChart>
        <c:barDir val="bar"/>
        <c:grouping val="percentStacked"/>
        <c:varyColors val="0"/>
        <c:ser>
          <c:idx val="0"/>
          <c:order val="0"/>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'(５)児童質問紙より(2)'!$Q$54:$Q$56</c:f>
              <c:numCache>
                <c:formatCode>0.0_ </c:formatCode>
                <c:ptCount val="3"/>
                <c:pt idx="0">
                  <c:v>5.6</c:v>
                </c:pt>
                <c:pt idx="1">
                  <c:v>19.3</c:v>
                </c:pt>
                <c:pt idx="2">
                  <c:v>26.7</c:v>
                </c:pt>
              </c:numCache>
            </c:numRef>
          </c:val>
        </c:ser>
        <c:ser>
          <c:idx val="1"/>
          <c:order val="1"/>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'(５)児童質問紙より(2)'!$R$54:$R$56</c:f>
              <c:numCache>
                <c:formatCode>0.0_ </c:formatCode>
                <c:ptCount val="3"/>
                <c:pt idx="0">
                  <c:v>33.299999999999997</c:v>
                </c:pt>
                <c:pt idx="1">
                  <c:v>29.9</c:v>
                </c:pt>
                <c:pt idx="2">
                  <c:v>35.5</c:v>
                </c:pt>
              </c:numCache>
            </c:numRef>
          </c:val>
        </c:ser>
        <c:ser>
          <c:idx val="2"/>
          <c:order val="2"/>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'(５)児童質問紙より(2)'!$S$54:$S$56</c:f>
              <c:numCache>
                <c:formatCode>0.0_ </c:formatCode>
                <c:ptCount val="3"/>
                <c:pt idx="0">
                  <c:v>38.9</c:v>
                </c:pt>
                <c:pt idx="1">
                  <c:v>34.4</c:v>
                </c:pt>
                <c:pt idx="2">
                  <c:v>28.8</c:v>
                </c:pt>
              </c:numCache>
            </c:numRef>
          </c:val>
        </c:ser>
        <c:ser>
          <c:idx val="3"/>
          <c:order val="3"/>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'(５)児童質問紙より(2)'!$T$54:$T$56</c:f>
              <c:numCache>
                <c:formatCode>0.0_ </c:formatCode>
                <c:ptCount val="3"/>
                <c:pt idx="0">
                  <c:v>22.2</c:v>
                </c:pt>
                <c:pt idx="1">
                  <c:v>16.2</c:v>
                </c:pt>
                <c:pt idx="2">
                  <c:v>9</c:v>
                </c:pt>
              </c:numCache>
            </c:numRef>
          </c:val>
        </c:ser>
        <c:ser>
          <c:idx val="4"/>
          <c:order val="4"/>
          <c:spPr>
            <a:solidFill>
              <a:prstClr val="white"/>
            </a:solidFill>
            <a:ln>
              <a:solidFill>
                <a:srgbClr val="000000"/>
              </a:solidFill>
            </a:ln>
          </c:spPr>
          <c:invertIfNegative val="0"/>
          <c:dLbls>
            <c:dLbl>
              <c:idx val="1"/>
              <c:layout>
                <c:manualLayout>
                  <c:x val="2.2759856630824452E-3"/>
                  <c:y val="8.8971929356292468E-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56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'(５)児童質問紙より(2)'!$U$54:$U$56</c:f>
              <c:numCache>
                <c:formatCode>0.0_ </c:formatCode>
                <c:ptCount val="3"/>
                <c:pt idx="0">
                  <c:v>0</c:v>
                </c:pt>
                <c:pt idx="1">
                  <c:v>0.1</c:v>
                </c:pt>
                <c:pt idx="2">
                  <c:v>0</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5561216"/>
        <c:axId val="115562752"/>
      </c:barChart>
      <c:catAx>
        <c:axId val="115561216"/>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5562752"/>
        <c:crosses val="autoZero"/>
        <c:auto val="1"/>
        <c:lblAlgn val="ctr"/>
        <c:lblOffset val="30"/>
        <c:tickLblSkip val="1"/>
        <c:tickMarkSkip val="1"/>
        <c:noMultiLvlLbl val="0"/>
      </c:catAx>
      <c:valAx>
        <c:axId val="11556275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5561216"/>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26"/>
          <c:w val="0.82559283747314838"/>
          <c:h val="0.67455217732820005"/>
        </c:manualLayout>
      </c:layout>
      <c:barChart>
        <c:barDir val="bar"/>
        <c:grouping val="percentStacked"/>
        <c:varyColors val="0"/>
        <c:ser>
          <c:idx val="0"/>
          <c:order val="0"/>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'(５)児童質問紙より(3)'!$Q$13:$Q$15</c:f>
              <c:numCache>
                <c:formatCode>0.0_ </c:formatCode>
                <c:ptCount val="3"/>
                <c:pt idx="0">
                  <c:v>61.1</c:v>
                </c:pt>
                <c:pt idx="1">
                  <c:v>37.1</c:v>
                </c:pt>
                <c:pt idx="2">
                  <c:v>42.2</c:v>
                </c:pt>
              </c:numCache>
            </c:numRef>
          </c:val>
        </c:ser>
        <c:ser>
          <c:idx val="1"/>
          <c:order val="1"/>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'(５)児童質問紙より(3)'!$R$13:$R$15</c:f>
              <c:numCache>
                <c:formatCode>0.0_ </c:formatCode>
                <c:ptCount val="3"/>
                <c:pt idx="0">
                  <c:v>27.8</c:v>
                </c:pt>
                <c:pt idx="1">
                  <c:v>40.5</c:v>
                </c:pt>
                <c:pt idx="2">
                  <c:v>40.4</c:v>
                </c:pt>
              </c:numCache>
            </c:numRef>
          </c:val>
        </c:ser>
        <c:ser>
          <c:idx val="2"/>
          <c:order val="2"/>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'(５)児童質問紙より(3)'!$S$13:$S$15</c:f>
              <c:numCache>
                <c:formatCode>0.0_ </c:formatCode>
                <c:ptCount val="3"/>
                <c:pt idx="0">
                  <c:v>5.6</c:v>
                </c:pt>
                <c:pt idx="1">
                  <c:v>15.9</c:v>
                </c:pt>
                <c:pt idx="2">
                  <c:v>12.7</c:v>
                </c:pt>
              </c:numCache>
            </c:numRef>
          </c:val>
        </c:ser>
        <c:ser>
          <c:idx val="3"/>
          <c:order val="3"/>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'(５)児童質問紙より(3)'!$T$13:$T$15</c:f>
              <c:numCache>
                <c:formatCode>0.0_ </c:formatCode>
                <c:ptCount val="3"/>
                <c:pt idx="0">
                  <c:v>5.6</c:v>
                </c:pt>
                <c:pt idx="1">
                  <c:v>6.3</c:v>
                </c:pt>
                <c:pt idx="2">
                  <c:v>4.5</c:v>
                </c:pt>
              </c:numCache>
            </c:numRef>
          </c:val>
        </c:ser>
        <c:ser>
          <c:idx val="4"/>
          <c:order val="4"/>
          <c:spPr>
            <a:solidFill>
              <a:prstClr val="white"/>
            </a:solidFill>
            <a:ln>
              <a:solidFill>
                <a:srgbClr val="000000"/>
              </a:solidFill>
            </a:ln>
          </c:spPr>
          <c:invertIfNegative val="0"/>
          <c:dLbls>
            <c:dLbl>
              <c:idx val="0"/>
              <c:layout>
                <c:manualLayout>
                  <c:x val="1.3965827708971947E-2"/>
                  <c:y val="1.1299435028248589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1.8569419052724495E-2"/>
                  <c:y val="3.5588771743033135E-6"/>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33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'(５)児童質問紙より(3)'!$U$13:$U$15</c:f>
              <c:numCache>
                <c:formatCode>0.0_ </c:formatCode>
                <c:ptCount val="3"/>
                <c:pt idx="0">
                  <c:v>0</c:v>
                </c:pt>
                <c:pt idx="1">
                  <c:v>0.2</c:v>
                </c:pt>
                <c:pt idx="2">
                  <c:v>0.2</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4827648"/>
        <c:axId val="114829184"/>
      </c:barChart>
      <c:catAx>
        <c:axId val="114827648"/>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4829184"/>
        <c:crosses val="autoZero"/>
        <c:auto val="1"/>
        <c:lblAlgn val="ctr"/>
        <c:lblOffset val="30"/>
        <c:tickLblSkip val="1"/>
        <c:tickMarkSkip val="1"/>
        <c:noMultiLvlLbl val="0"/>
      </c:catAx>
      <c:valAx>
        <c:axId val="114829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4827648"/>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964336917562746E-2"/>
          <c:y val="6.3498376262289241E-2"/>
          <c:w val="0.20749513198423575"/>
          <c:h val="4.0770733724053293E-2"/>
        </c:manualLayout>
      </c:layout>
      <c:barChart>
        <c:barDir val="bar"/>
        <c:grouping val="percentStacked"/>
        <c:varyColors val="0"/>
        <c:ser>
          <c:idx val="0"/>
          <c:order val="0"/>
          <c:tx>
            <c:strRef>
              <c:f>'(5)児童質問紙より(1)'!$Q$7</c:f>
              <c:strCache>
                <c:ptCount val="1"/>
                <c:pt idx="0">
                  <c:v>1 </c:v>
                </c:pt>
              </c:strCache>
            </c:strRef>
          </c:tx>
          <c:spPr>
            <a:solidFill>
              <a:srgbClr val="9999FF"/>
            </a:solidFill>
            <a:ln w="12700">
              <a:solidFill>
                <a:srgbClr val="000000"/>
              </a:solidFill>
              <a:prstDash val="solid"/>
            </a:ln>
          </c:spPr>
          <c:invertIfNegative val="0"/>
          <c:cat>
            <c:strRef>
              <c:f>'(5)児童質問紙より(1)'!$P$13:$P$15</c:f>
              <c:strCache>
                <c:ptCount val="3"/>
                <c:pt idx="0">
                  <c:v>学校</c:v>
                </c:pt>
                <c:pt idx="1">
                  <c:v>大阪市</c:v>
                </c:pt>
                <c:pt idx="2">
                  <c:v>全国</c:v>
                </c:pt>
              </c:strCache>
            </c:strRef>
          </c:cat>
          <c:val>
            <c:numRef>
              <c:f>'(5)児童質問紙より(1)'!$Q$13:$Q$15</c:f>
              <c:numCache>
                <c:formatCode>0.0_ </c:formatCode>
                <c:ptCount val="3"/>
                <c:pt idx="0">
                  <c:v>61.1</c:v>
                </c:pt>
                <c:pt idx="1">
                  <c:v>81</c:v>
                </c:pt>
                <c:pt idx="2">
                  <c:v>87.3</c:v>
                </c:pt>
              </c:numCache>
            </c:numRef>
          </c:val>
        </c:ser>
        <c:ser>
          <c:idx val="1"/>
          <c:order val="1"/>
          <c:tx>
            <c:strRef>
              <c:f>'(5)児童質問紙より(1)'!$R$7</c:f>
              <c:strCache>
                <c:ptCount val="1"/>
                <c:pt idx="0">
                  <c:v>2 </c:v>
                </c:pt>
              </c:strCache>
            </c:strRef>
          </c:tx>
          <c:spPr>
            <a:solidFill>
              <a:srgbClr val="993366"/>
            </a:solidFill>
            <a:ln w="12700">
              <a:solidFill>
                <a:srgbClr val="000000"/>
              </a:solidFill>
              <a:prstDash val="solid"/>
            </a:ln>
          </c:spPr>
          <c:invertIfNegative val="0"/>
          <c:cat>
            <c:strRef>
              <c:f>'(5)児童質問紙より(1)'!$P$13:$P$15</c:f>
              <c:strCache>
                <c:ptCount val="3"/>
                <c:pt idx="0">
                  <c:v>学校</c:v>
                </c:pt>
                <c:pt idx="1">
                  <c:v>大阪市</c:v>
                </c:pt>
                <c:pt idx="2">
                  <c:v>全国</c:v>
                </c:pt>
              </c:strCache>
            </c:strRef>
          </c:cat>
          <c:val>
            <c:numRef>
              <c:f>'(5)児童質問紙より(1)'!$R$13:$R$15</c:f>
              <c:numCache>
                <c:formatCode>0.0_ </c:formatCode>
                <c:ptCount val="3"/>
                <c:pt idx="0">
                  <c:v>16.7</c:v>
                </c:pt>
                <c:pt idx="1">
                  <c:v>12</c:v>
                </c:pt>
                <c:pt idx="2">
                  <c:v>8.1999999999999993</c:v>
                </c:pt>
              </c:numCache>
            </c:numRef>
          </c:val>
        </c:ser>
        <c:ser>
          <c:idx val="2"/>
          <c:order val="2"/>
          <c:tx>
            <c:strRef>
              <c:f>'(5)児童質問紙より(1)'!$S$7</c:f>
              <c:strCache>
                <c:ptCount val="1"/>
                <c:pt idx="0">
                  <c:v>3 </c:v>
                </c:pt>
              </c:strCache>
            </c:strRef>
          </c:tx>
          <c:spPr>
            <a:solidFill>
              <a:srgbClr val="FFFFCC"/>
            </a:solidFill>
            <a:ln w="12700">
              <a:solidFill>
                <a:srgbClr val="000000"/>
              </a:solidFill>
              <a:prstDash val="solid"/>
            </a:ln>
          </c:spPr>
          <c:invertIfNegative val="0"/>
          <c:cat>
            <c:strRef>
              <c:f>'(5)児童質問紙より(1)'!$P$13:$P$15</c:f>
              <c:strCache>
                <c:ptCount val="3"/>
                <c:pt idx="0">
                  <c:v>学校</c:v>
                </c:pt>
                <c:pt idx="1">
                  <c:v>大阪市</c:v>
                </c:pt>
                <c:pt idx="2">
                  <c:v>全国</c:v>
                </c:pt>
              </c:strCache>
            </c:strRef>
          </c:cat>
          <c:val>
            <c:numRef>
              <c:f>'(5)児童質問紙より(1)'!$S$13:$S$15</c:f>
              <c:numCache>
                <c:formatCode>0.0_ </c:formatCode>
                <c:ptCount val="3"/>
                <c:pt idx="0">
                  <c:v>11.1</c:v>
                </c:pt>
                <c:pt idx="1">
                  <c:v>5.6</c:v>
                </c:pt>
                <c:pt idx="2">
                  <c:v>3.5</c:v>
                </c:pt>
              </c:numCache>
            </c:numRef>
          </c:val>
        </c:ser>
        <c:ser>
          <c:idx val="3"/>
          <c:order val="3"/>
          <c:tx>
            <c:strRef>
              <c:f>'(5)児童質問紙より(1)'!$T$7</c:f>
              <c:strCache>
                <c:ptCount val="1"/>
                <c:pt idx="0">
                  <c:v>4 </c:v>
                </c:pt>
              </c:strCache>
            </c:strRef>
          </c:tx>
          <c:spPr>
            <a:solidFill>
              <a:srgbClr val="CCFFFF"/>
            </a:solidFill>
            <a:ln w="12700">
              <a:solidFill>
                <a:prstClr val="black"/>
              </a:solidFill>
            </a:ln>
          </c:spPr>
          <c:invertIfNegative val="0"/>
          <c:cat>
            <c:strRef>
              <c:f>'(5)児童質問紙より(1)'!$P$13:$P$15</c:f>
              <c:strCache>
                <c:ptCount val="3"/>
                <c:pt idx="0">
                  <c:v>学校</c:v>
                </c:pt>
                <c:pt idx="1">
                  <c:v>大阪市</c:v>
                </c:pt>
                <c:pt idx="2">
                  <c:v>全国</c:v>
                </c:pt>
              </c:strCache>
            </c:strRef>
          </c:cat>
          <c:val>
            <c:numRef>
              <c:f>'(5)児童質問紙より(1)'!$T$13:$T$15</c:f>
              <c:numCache>
                <c:formatCode>0.0_ </c:formatCode>
                <c:ptCount val="3"/>
                <c:pt idx="0">
                  <c:v>11.1</c:v>
                </c:pt>
                <c:pt idx="1">
                  <c:v>1.5</c:v>
                </c:pt>
                <c:pt idx="2">
                  <c:v>0.9</c:v>
                </c:pt>
              </c:numCache>
            </c:numRef>
          </c:val>
        </c:ser>
        <c:ser>
          <c:idx val="4"/>
          <c:order val="4"/>
          <c:tx>
            <c:strRef>
              <c:f>'(5)児童質問紙より(1)'!$U$7</c:f>
              <c:strCache>
                <c:ptCount val="1"/>
                <c:pt idx="0">
                  <c:v>5 </c:v>
                </c:pt>
              </c:strCache>
            </c:strRef>
          </c:tx>
          <c:spPr>
            <a:solidFill>
              <a:schemeClr val="bg1"/>
            </a:solidFill>
            <a:ln>
              <a:solidFill>
                <a:srgbClr val="000000"/>
              </a:solidFill>
            </a:ln>
          </c:spPr>
          <c:invertIfNegative val="0"/>
          <c:val>
            <c:numRef>
              <c:f>'(5)児童質問紙より(1)'!$U$13:$U$15</c:f>
              <c:numCache>
                <c:formatCode>0.0_ </c:formatCode>
                <c:ptCount val="3"/>
                <c:pt idx="0">
                  <c:v>1.4210854715202004E-14</c:v>
                </c:pt>
                <c:pt idx="1">
                  <c:v>0</c:v>
                </c:pt>
                <c:pt idx="2">
                  <c:v>0</c:v>
                </c:pt>
              </c:numCache>
            </c:numRef>
          </c:val>
        </c:ser>
        <c:ser>
          <c:idx val="5"/>
          <c:order val="5"/>
          <c:tx>
            <c:strRef>
              <c:f>'(5)児童質問紙より(1)'!$V$7</c:f>
              <c:strCache>
                <c:ptCount val="1"/>
                <c:pt idx="0">
                  <c:v>6 </c:v>
                </c:pt>
              </c:strCache>
            </c:strRef>
          </c:tx>
          <c:spPr>
            <a:solidFill>
              <a:srgbClr val="00B050"/>
            </a:solidFill>
            <a:ln>
              <a:solidFill>
                <a:srgbClr val="000000"/>
              </a:solidFill>
            </a:ln>
          </c:spPr>
          <c:invertIfNegative val="0"/>
          <c:cat>
            <c:strRef>
              <c:f>'(5)児童質問紙より(1)'!$P$13:$P$15</c:f>
              <c:strCache>
                <c:ptCount val="3"/>
                <c:pt idx="0">
                  <c:v>学校</c:v>
                </c:pt>
                <c:pt idx="1">
                  <c:v>大阪市</c:v>
                </c:pt>
                <c:pt idx="2">
                  <c:v>全国</c:v>
                </c:pt>
              </c:strCache>
            </c:strRef>
          </c:cat>
          <c:val>
            <c:numRef>
              <c:f>'(5)児童質問紙より(1)'!$V$13:$V$15</c:f>
              <c:numCache>
                <c:formatCode>0.0_ </c:formatCode>
                <c:ptCount val="3"/>
                <c:pt idx="0">
                  <c:v>0</c:v>
                </c:pt>
                <c:pt idx="1">
                  <c:v>0</c:v>
                </c:pt>
                <c:pt idx="2">
                  <c:v>0</c:v>
                </c:pt>
              </c:numCache>
            </c:numRef>
          </c:val>
        </c:ser>
        <c:ser>
          <c:idx val="6"/>
          <c:order val="6"/>
          <c:tx>
            <c:strRef>
              <c:f>'(5)児童質問紙より(1)'!$W$7</c:f>
              <c:strCache>
                <c:ptCount val="1"/>
                <c:pt idx="0">
                  <c:v>7 </c:v>
                </c:pt>
              </c:strCache>
            </c:strRef>
          </c:tx>
          <c:spPr>
            <a:solidFill>
              <a:schemeClr val="accent6">
                <a:lumMod val="75000"/>
              </a:schemeClr>
            </a:solidFill>
            <a:ln>
              <a:solidFill>
                <a:srgbClr val="000000"/>
              </a:solidFill>
            </a:ln>
          </c:spPr>
          <c:invertIfNegative val="0"/>
          <c:cat>
            <c:strRef>
              <c:f>'(5)児童質問紙より(1)'!$P$13:$P$15</c:f>
              <c:strCache>
                <c:ptCount val="3"/>
                <c:pt idx="0">
                  <c:v>学校</c:v>
                </c:pt>
                <c:pt idx="1">
                  <c:v>大阪市</c:v>
                </c:pt>
                <c:pt idx="2">
                  <c:v>全国</c:v>
                </c:pt>
              </c:strCache>
            </c:strRef>
          </c:cat>
          <c:val>
            <c:numRef>
              <c:f>'(5)児童質問紙より(1)'!$W$13:$W$15</c:f>
              <c:numCache>
                <c:formatCode>0.0_ </c:formatCode>
                <c:ptCount val="3"/>
                <c:pt idx="0">
                  <c:v>0</c:v>
                </c:pt>
                <c:pt idx="1">
                  <c:v>0</c:v>
                </c:pt>
                <c:pt idx="2">
                  <c:v>0</c:v>
                </c:pt>
              </c:numCache>
            </c:numRef>
          </c:val>
        </c:ser>
        <c:ser>
          <c:idx val="7"/>
          <c:order val="7"/>
          <c:tx>
            <c:strRef>
              <c:f>'(5)児童質問紙より(1)'!$X$7</c:f>
              <c:strCache>
                <c:ptCount val="1"/>
                <c:pt idx="0">
                  <c:v>8 </c:v>
                </c:pt>
              </c:strCache>
            </c:strRef>
          </c:tx>
          <c:spPr>
            <a:solidFill>
              <a:srgbClr val="66FF99"/>
            </a:solidFill>
            <a:ln>
              <a:solidFill>
                <a:srgbClr val="000000"/>
              </a:solidFill>
            </a:ln>
          </c:spPr>
          <c:invertIfNegative val="0"/>
          <c:cat>
            <c:strRef>
              <c:f>'(5)児童質問紙より(1)'!$P$13:$P$15</c:f>
              <c:strCache>
                <c:ptCount val="3"/>
                <c:pt idx="0">
                  <c:v>学校</c:v>
                </c:pt>
                <c:pt idx="1">
                  <c:v>大阪市</c:v>
                </c:pt>
                <c:pt idx="2">
                  <c:v>全国</c:v>
                </c:pt>
              </c:strCache>
            </c:strRef>
          </c:cat>
          <c:val>
            <c:numRef>
              <c:f>'(5)児童質問紙より(1)'!$X$13:$X$15</c:f>
              <c:numCache>
                <c:formatCode>0.0_ </c:formatCode>
                <c:ptCount val="3"/>
                <c:pt idx="0">
                  <c:v>0</c:v>
                </c:pt>
                <c:pt idx="1">
                  <c:v>0</c:v>
                </c:pt>
                <c:pt idx="2">
                  <c:v>0</c:v>
                </c:pt>
              </c:numCache>
            </c:numRef>
          </c:val>
        </c:ser>
        <c:ser>
          <c:idx val="8"/>
          <c:order val="8"/>
          <c:tx>
            <c:strRef>
              <c:f>'(5)児童質問紙より(1)'!$Y$7</c:f>
              <c:strCache>
                <c:ptCount val="1"/>
                <c:pt idx="0">
                  <c:v>9 </c:v>
                </c:pt>
              </c:strCache>
            </c:strRef>
          </c:tx>
          <c:spPr>
            <a:solidFill>
              <a:srgbClr val="FF9999"/>
            </a:solidFill>
            <a:ln>
              <a:solidFill>
                <a:srgbClr val="000000"/>
              </a:solidFill>
            </a:ln>
          </c:spPr>
          <c:invertIfNegative val="0"/>
          <c:val>
            <c:numRef>
              <c:f>'(5)児童質問紙より(1)'!$Y$13:$Y$15</c:f>
              <c:numCache>
                <c:formatCode>0.0_ </c:formatCode>
                <c:ptCount val="3"/>
                <c:pt idx="0">
                  <c:v>0</c:v>
                </c:pt>
                <c:pt idx="1">
                  <c:v>0</c:v>
                </c:pt>
                <c:pt idx="2">
                  <c:v>0</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4978176"/>
        <c:axId val="115008640"/>
      </c:barChart>
      <c:catAx>
        <c:axId val="114978176"/>
        <c:scaling>
          <c:orientation val="maxMin"/>
        </c:scaling>
        <c:delete val="1"/>
        <c:axPos val="l"/>
        <c:numFmt formatCode="General" sourceLinked="1"/>
        <c:majorTickMark val="in"/>
        <c:minorTickMark val="none"/>
        <c:tickLblPos val="none"/>
        <c:crossAx val="115008640"/>
        <c:crosses val="autoZero"/>
        <c:auto val="1"/>
        <c:lblAlgn val="ctr"/>
        <c:lblOffset val="30"/>
        <c:tickLblSkip val="1"/>
        <c:tickMarkSkip val="1"/>
        <c:noMultiLvlLbl val="0"/>
      </c:catAx>
      <c:valAx>
        <c:axId val="115008640"/>
        <c:scaling>
          <c:orientation val="minMax"/>
        </c:scaling>
        <c:delete val="1"/>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one"/>
        <c:crossAx val="114978176"/>
        <c:crosses val="max"/>
        <c:crossBetween val="between"/>
        <c:minorUnit val="0.2"/>
      </c:valAx>
      <c:spPr>
        <a:noFill/>
        <a:ln w="12700">
          <a:solidFill>
            <a:srgbClr val="808080"/>
          </a:solidFill>
          <a:prstDash val="solid"/>
        </a:ln>
      </c:spPr>
    </c:plotArea>
    <c:legend>
      <c:legendPos val="r"/>
      <c:layout>
        <c:manualLayout>
          <c:xMode val="edge"/>
          <c:yMode val="edge"/>
          <c:x val="0.33091609636989999"/>
          <c:y val="0.13255215979358487"/>
          <c:w val="0.63125861045464204"/>
          <c:h val="0.54353105861767281"/>
        </c:manualLayout>
      </c:layout>
      <c:overlay val="0"/>
      <c:spPr>
        <a:noFill/>
        <a:ln w="3175">
          <a:solidFill>
            <a:srgbClr val="000000"/>
          </a:solidFill>
          <a:prstDash val="solid"/>
        </a:ln>
      </c:spPr>
      <c:txPr>
        <a:bodyPr/>
        <a:lstStyle/>
        <a:p>
          <a:pPr>
            <a:defRPr sz="1200" b="1">
              <a:latin typeface="ＭＳ Ｐゴシック" pitchFamily="50" charset="-128"/>
              <a:ea typeface="ＭＳ Ｐゴシック" pitchFamily="50" charset="-128"/>
            </a:defRPr>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31"/>
          <c:w val="0.82559283747314871"/>
          <c:h val="0.67455217732820005"/>
        </c:manualLayout>
      </c:layout>
      <c:barChart>
        <c:barDir val="bar"/>
        <c:grouping val="percentStacked"/>
        <c:varyColors val="0"/>
        <c:ser>
          <c:idx val="0"/>
          <c:order val="0"/>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'(５)児童質問紙より(3)'!$Q$22:$Q$24</c:f>
              <c:numCache>
                <c:formatCode>0.0_ </c:formatCode>
                <c:ptCount val="3"/>
                <c:pt idx="0">
                  <c:v>61.1</c:v>
                </c:pt>
                <c:pt idx="1">
                  <c:v>44.4</c:v>
                </c:pt>
                <c:pt idx="2">
                  <c:v>47.9</c:v>
                </c:pt>
              </c:numCache>
            </c:numRef>
          </c:val>
        </c:ser>
        <c:ser>
          <c:idx val="1"/>
          <c:order val="1"/>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'(５)児童質問紙より(3)'!$R$22:$R$24</c:f>
              <c:numCache>
                <c:formatCode>0.0_ </c:formatCode>
                <c:ptCount val="3"/>
                <c:pt idx="0">
                  <c:v>22.2</c:v>
                </c:pt>
                <c:pt idx="1">
                  <c:v>37.1</c:v>
                </c:pt>
                <c:pt idx="2">
                  <c:v>36.9</c:v>
                </c:pt>
              </c:numCache>
            </c:numRef>
          </c:val>
        </c:ser>
        <c:ser>
          <c:idx val="2"/>
          <c:order val="2"/>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'(５)児童質問紙より(3)'!$S$22:$S$24</c:f>
              <c:numCache>
                <c:formatCode>0.0_ </c:formatCode>
                <c:ptCount val="3"/>
                <c:pt idx="0">
                  <c:v>11.1</c:v>
                </c:pt>
                <c:pt idx="1">
                  <c:v>13</c:v>
                </c:pt>
                <c:pt idx="2">
                  <c:v>11</c:v>
                </c:pt>
              </c:numCache>
            </c:numRef>
          </c:val>
        </c:ser>
        <c:ser>
          <c:idx val="3"/>
          <c:order val="3"/>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'(５)児童質問紙より(3)'!$T$22:$T$24</c:f>
              <c:numCache>
                <c:formatCode>0.0_ </c:formatCode>
                <c:ptCount val="3"/>
                <c:pt idx="0">
                  <c:v>5.6</c:v>
                </c:pt>
                <c:pt idx="1">
                  <c:v>5.3</c:v>
                </c:pt>
                <c:pt idx="2">
                  <c:v>4</c:v>
                </c:pt>
              </c:numCache>
            </c:numRef>
          </c:val>
        </c:ser>
        <c:ser>
          <c:idx val="4"/>
          <c:order val="4"/>
          <c:spPr>
            <a:solidFill>
              <a:prstClr val="white"/>
            </a:solidFill>
            <a:ln>
              <a:solidFill>
                <a:srgbClr val="000000"/>
              </a:solidFill>
            </a:ln>
          </c:spPr>
          <c:invertIfNegative val="0"/>
          <c:dLbls>
            <c:dLbl>
              <c:idx val="1"/>
              <c:layout>
                <c:manualLayout>
                  <c:x val="1.6241781101229341E-2"/>
                  <c:y val="1.1301214466835715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1.6241781101229341E-2"/>
                  <c:y val="-1.1296765870367797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'(５)児童質問紙より(3)'!$U$22:$U$24</c:f>
              <c:numCache>
                <c:formatCode>0.0_ </c:formatCode>
                <c:ptCount val="3"/>
                <c:pt idx="0">
                  <c:v>1.4210854715202004E-14</c:v>
                </c:pt>
                <c:pt idx="1">
                  <c:v>0.30000000000000004</c:v>
                </c:pt>
                <c:pt idx="2">
                  <c:v>0.2</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5652864"/>
        <c:axId val="115662848"/>
      </c:barChart>
      <c:catAx>
        <c:axId val="115652864"/>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5662848"/>
        <c:crosses val="autoZero"/>
        <c:auto val="1"/>
        <c:lblAlgn val="ctr"/>
        <c:lblOffset val="30"/>
        <c:tickLblSkip val="1"/>
        <c:tickMarkSkip val="1"/>
        <c:noMultiLvlLbl val="0"/>
      </c:catAx>
      <c:valAx>
        <c:axId val="115662848"/>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5652864"/>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39"/>
          <c:w val="0.82559283747314893"/>
          <c:h val="0.67455217732820005"/>
        </c:manualLayout>
      </c:layout>
      <c:barChart>
        <c:barDir val="bar"/>
        <c:grouping val="percentStacked"/>
        <c:varyColors val="0"/>
        <c:ser>
          <c:idx val="0"/>
          <c:order val="0"/>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'(５)児童質問紙より(3)'!$Q$32:$Q$34</c:f>
              <c:numCache>
                <c:formatCode>0.0_ </c:formatCode>
                <c:ptCount val="3"/>
                <c:pt idx="0">
                  <c:v>33.299999999999997</c:v>
                </c:pt>
                <c:pt idx="1">
                  <c:v>29.9</c:v>
                </c:pt>
                <c:pt idx="2">
                  <c:v>33.299999999999997</c:v>
                </c:pt>
              </c:numCache>
            </c:numRef>
          </c:val>
        </c:ser>
        <c:ser>
          <c:idx val="1"/>
          <c:order val="1"/>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'(５)児童質問紙より(3)'!$R$32:$R$34</c:f>
              <c:numCache>
                <c:formatCode>0.0_ </c:formatCode>
                <c:ptCount val="3"/>
                <c:pt idx="0">
                  <c:v>16.7</c:v>
                </c:pt>
                <c:pt idx="1">
                  <c:v>34.4</c:v>
                </c:pt>
                <c:pt idx="2">
                  <c:v>37.299999999999997</c:v>
                </c:pt>
              </c:numCache>
            </c:numRef>
          </c:val>
        </c:ser>
        <c:ser>
          <c:idx val="2"/>
          <c:order val="2"/>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'(５)児童質問紙より(3)'!$S$32:$S$34</c:f>
              <c:numCache>
                <c:formatCode>0.0_ </c:formatCode>
                <c:ptCount val="3"/>
                <c:pt idx="0">
                  <c:v>16.7</c:v>
                </c:pt>
                <c:pt idx="1">
                  <c:v>22.8</c:v>
                </c:pt>
                <c:pt idx="2">
                  <c:v>20.3</c:v>
                </c:pt>
              </c:numCache>
            </c:numRef>
          </c:val>
        </c:ser>
        <c:ser>
          <c:idx val="3"/>
          <c:order val="3"/>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'(５)児童質問紙より(3)'!$T$32:$T$34</c:f>
              <c:numCache>
                <c:formatCode>0.0_ </c:formatCode>
                <c:ptCount val="3"/>
                <c:pt idx="0">
                  <c:v>33.299999999999997</c:v>
                </c:pt>
                <c:pt idx="1">
                  <c:v>12.8</c:v>
                </c:pt>
                <c:pt idx="2">
                  <c:v>8.9</c:v>
                </c:pt>
              </c:numCache>
            </c:numRef>
          </c:val>
        </c:ser>
        <c:ser>
          <c:idx val="4"/>
          <c:order val="4"/>
          <c:spPr>
            <a:solidFill>
              <a:prstClr val="white"/>
            </a:solidFill>
            <a:ln>
              <a:solidFill>
                <a:srgbClr val="000000"/>
              </a:solidFill>
            </a:ln>
          </c:spPr>
          <c:invertIfNegative val="0"/>
          <c:dLbls>
            <c:dLbl>
              <c:idx val="1"/>
              <c:layout>
                <c:manualLayout>
                  <c:x val="2.2759856630824452E-3"/>
                  <c:y val="8.8971929356292225E-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45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'(５)児童質問紙より(3)'!$U$32:$U$34</c:f>
              <c:numCache>
                <c:formatCode>0.0_ </c:formatCode>
                <c:ptCount val="3"/>
                <c:pt idx="0">
                  <c:v>0</c:v>
                </c:pt>
                <c:pt idx="1">
                  <c:v>0.1</c:v>
                </c:pt>
                <c:pt idx="2">
                  <c:v>0.1</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6429568"/>
        <c:axId val="116431104"/>
      </c:barChart>
      <c:catAx>
        <c:axId val="116429568"/>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6431104"/>
        <c:crosses val="autoZero"/>
        <c:auto val="1"/>
        <c:lblAlgn val="ctr"/>
        <c:lblOffset val="30"/>
        <c:tickLblSkip val="1"/>
        <c:tickMarkSkip val="1"/>
        <c:noMultiLvlLbl val="0"/>
      </c:catAx>
      <c:valAx>
        <c:axId val="11643110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6429568"/>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44"/>
          <c:w val="0.82559283747314915"/>
          <c:h val="0.67455217732820005"/>
        </c:manualLayout>
      </c:layout>
      <c:barChart>
        <c:barDir val="bar"/>
        <c:grouping val="percentStacked"/>
        <c:varyColors val="0"/>
        <c:ser>
          <c:idx val="0"/>
          <c:order val="0"/>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'(５)児童質問紙より(3)'!$Q$43:$Q$45</c:f>
              <c:numCache>
                <c:formatCode>0.0_ </c:formatCode>
                <c:ptCount val="3"/>
                <c:pt idx="0">
                  <c:v>38.9</c:v>
                </c:pt>
                <c:pt idx="1">
                  <c:v>52.5</c:v>
                </c:pt>
                <c:pt idx="2">
                  <c:v>57.2</c:v>
                </c:pt>
              </c:numCache>
            </c:numRef>
          </c:val>
        </c:ser>
        <c:ser>
          <c:idx val="1"/>
          <c:order val="1"/>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'(５)児童質問紙より(3)'!$R$43:$R$45</c:f>
              <c:numCache>
                <c:formatCode>0.0_ </c:formatCode>
                <c:ptCount val="3"/>
                <c:pt idx="0">
                  <c:v>22.2</c:v>
                </c:pt>
                <c:pt idx="1">
                  <c:v>31.9</c:v>
                </c:pt>
                <c:pt idx="2">
                  <c:v>29.2</c:v>
                </c:pt>
              </c:numCache>
            </c:numRef>
          </c:val>
        </c:ser>
        <c:ser>
          <c:idx val="2"/>
          <c:order val="2"/>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'(５)児童質問紙より(3)'!$S$43:$S$45</c:f>
              <c:numCache>
                <c:formatCode>0.0_ </c:formatCode>
                <c:ptCount val="3"/>
                <c:pt idx="0">
                  <c:v>33.299999999999997</c:v>
                </c:pt>
                <c:pt idx="1">
                  <c:v>9.8000000000000007</c:v>
                </c:pt>
                <c:pt idx="2">
                  <c:v>8.4</c:v>
                </c:pt>
              </c:numCache>
            </c:numRef>
          </c:val>
        </c:ser>
        <c:ser>
          <c:idx val="3"/>
          <c:order val="3"/>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'(５)児童質問紙より(3)'!$T$43:$T$45</c:f>
              <c:numCache>
                <c:formatCode>0.0_ </c:formatCode>
                <c:ptCount val="3"/>
                <c:pt idx="0">
                  <c:v>5.6</c:v>
                </c:pt>
                <c:pt idx="1">
                  <c:v>5.6</c:v>
                </c:pt>
                <c:pt idx="2">
                  <c:v>5.0999999999999996</c:v>
                </c:pt>
              </c:numCache>
            </c:numRef>
          </c:val>
        </c:ser>
        <c:ser>
          <c:idx val="4"/>
          <c:order val="4"/>
          <c:spPr>
            <a:solidFill>
              <a:prstClr val="white"/>
            </a:solidFill>
            <a:ln>
              <a:solidFill>
                <a:srgbClr val="000000"/>
              </a:solidFill>
            </a:ln>
          </c:spPr>
          <c:invertIfNegative val="0"/>
          <c:dLbls>
            <c:dLbl>
              <c:idx val="1"/>
              <c:layout>
                <c:manualLayout>
                  <c:x val="2.2759856630824452E-3"/>
                  <c:y val="8.8971929356292331E-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49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'(５)児童質問紙より(3)'!$U$43:$U$45</c:f>
              <c:numCache>
                <c:formatCode>0.0_ </c:formatCode>
                <c:ptCount val="3"/>
                <c:pt idx="0">
                  <c:v>1.4210854715202004E-14</c:v>
                </c:pt>
                <c:pt idx="1">
                  <c:v>0.2</c:v>
                </c:pt>
                <c:pt idx="2">
                  <c:v>0.2</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6554752"/>
        <c:axId val="116560640"/>
      </c:barChart>
      <c:catAx>
        <c:axId val="116554752"/>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6560640"/>
        <c:crosses val="autoZero"/>
        <c:auto val="1"/>
        <c:lblAlgn val="ctr"/>
        <c:lblOffset val="30"/>
        <c:tickLblSkip val="1"/>
        <c:tickMarkSkip val="1"/>
        <c:noMultiLvlLbl val="0"/>
      </c:catAx>
      <c:valAx>
        <c:axId val="116560640"/>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6554752"/>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5"/>
          <c:w val="0.82559283747314949"/>
          <c:h val="0.67455217732820005"/>
        </c:manualLayout>
      </c:layout>
      <c:barChart>
        <c:barDir val="bar"/>
        <c:grouping val="percentStacked"/>
        <c:varyColors val="0"/>
        <c:ser>
          <c:idx val="0"/>
          <c:order val="0"/>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'(５)児童質問紙より(3)'!$Q$54:$Q$56</c:f>
              <c:numCache>
                <c:formatCode>0.0_ </c:formatCode>
                <c:ptCount val="3"/>
                <c:pt idx="0">
                  <c:v>5.6</c:v>
                </c:pt>
                <c:pt idx="1">
                  <c:v>21.5</c:v>
                </c:pt>
                <c:pt idx="2">
                  <c:v>26.4</c:v>
                </c:pt>
              </c:numCache>
            </c:numRef>
          </c:val>
        </c:ser>
        <c:ser>
          <c:idx val="1"/>
          <c:order val="1"/>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'(５)児童質問紙より(3)'!$R$54:$R$56</c:f>
              <c:numCache>
                <c:formatCode>0.0_ </c:formatCode>
                <c:ptCount val="3"/>
                <c:pt idx="0">
                  <c:v>72.2</c:v>
                </c:pt>
                <c:pt idx="1">
                  <c:v>39.6</c:v>
                </c:pt>
                <c:pt idx="2">
                  <c:v>41.9</c:v>
                </c:pt>
              </c:numCache>
            </c:numRef>
          </c:val>
        </c:ser>
        <c:ser>
          <c:idx val="2"/>
          <c:order val="2"/>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'(５)児童質問紙より(3)'!$S$54:$S$56</c:f>
              <c:numCache>
                <c:formatCode>0.0_ </c:formatCode>
                <c:ptCount val="3"/>
                <c:pt idx="0">
                  <c:v>22.2</c:v>
                </c:pt>
                <c:pt idx="1">
                  <c:v>29.1</c:v>
                </c:pt>
                <c:pt idx="2">
                  <c:v>24.4</c:v>
                </c:pt>
              </c:numCache>
            </c:numRef>
          </c:val>
        </c:ser>
        <c:ser>
          <c:idx val="3"/>
          <c:order val="3"/>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'(５)児童質問紙より(3)'!$T$54:$T$56</c:f>
              <c:numCache>
                <c:formatCode>0.0_ </c:formatCode>
                <c:ptCount val="3"/>
                <c:pt idx="0">
                  <c:v>0</c:v>
                </c:pt>
                <c:pt idx="1">
                  <c:v>9.6</c:v>
                </c:pt>
                <c:pt idx="2">
                  <c:v>7</c:v>
                </c:pt>
              </c:numCache>
            </c:numRef>
          </c:val>
        </c:ser>
        <c:ser>
          <c:idx val="4"/>
          <c:order val="4"/>
          <c:spPr>
            <a:solidFill>
              <a:prstClr val="white"/>
            </a:solidFill>
            <a:ln>
              <a:solidFill>
                <a:srgbClr val="000000"/>
              </a:solidFill>
            </a:ln>
          </c:spPr>
          <c:invertIfNegative val="0"/>
          <c:dLbls>
            <c:dLbl>
              <c:idx val="1"/>
              <c:layout>
                <c:manualLayout>
                  <c:x val="2.2759856630824452E-3"/>
                  <c:y val="8.8971929356292468E-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56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'(５)児童質問紙より(3)'!$U$54:$U$56</c:f>
              <c:numCache>
                <c:formatCode>0.0_ </c:formatCode>
                <c:ptCount val="3"/>
                <c:pt idx="0">
                  <c:v>0</c:v>
                </c:pt>
                <c:pt idx="1">
                  <c:v>0.30000000000000004</c:v>
                </c:pt>
                <c:pt idx="2">
                  <c:v>0.2</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6688384"/>
        <c:axId val="116689920"/>
      </c:barChart>
      <c:catAx>
        <c:axId val="116688384"/>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6689920"/>
        <c:crosses val="autoZero"/>
        <c:auto val="1"/>
        <c:lblAlgn val="ctr"/>
        <c:lblOffset val="30"/>
        <c:tickLblSkip val="1"/>
        <c:tickMarkSkip val="1"/>
        <c:noMultiLvlLbl val="0"/>
      </c:catAx>
      <c:valAx>
        <c:axId val="116689920"/>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6688384"/>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26"/>
          <c:w val="0.82559283747314838"/>
          <c:h val="0.67455217732820005"/>
        </c:manualLayout>
      </c:layout>
      <c:barChart>
        <c:barDir val="bar"/>
        <c:grouping val="percentStacked"/>
        <c:varyColors val="0"/>
        <c:ser>
          <c:idx val="0"/>
          <c:order val="0"/>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'(5)児童質問紙より(4)'!$Q$13:$Q$15</c:f>
              <c:numCache>
                <c:formatCode>0.0_ </c:formatCode>
                <c:ptCount val="3"/>
                <c:pt idx="0">
                  <c:v>33.299999999999997</c:v>
                </c:pt>
                <c:pt idx="1">
                  <c:v>15.2</c:v>
                </c:pt>
                <c:pt idx="2">
                  <c:v>15.2</c:v>
                </c:pt>
              </c:numCache>
            </c:numRef>
          </c:val>
        </c:ser>
        <c:ser>
          <c:idx val="1"/>
          <c:order val="1"/>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'(5)児童質問紙より(4)'!$R$13:$R$15</c:f>
              <c:numCache>
                <c:formatCode>0.0_ </c:formatCode>
                <c:ptCount val="3"/>
                <c:pt idx="0">
                  <c:v>16.7</c:v>
                </c:pt>
                <c:pt idx="1">
                  <c:v>11.9</c:v>
                </c:pt>
                <c:pt idx="2">
                  <c:v>9.8000000000000007</c:v>
                </c:pt>
              </c:numCache>
            </c:numRef>
          </c:val>
        </c:ser>
        <c:ser>
          <c:idx val="2"/>
          <c:order val="2"/>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'(5)児童質問紙より(4)'!$S$13:$S$15</c:f>
              <c:numCache>
                <c:formatCode>0.0_ </c:formatCode>
                <c:ptCount val="3"/>
                <c:pt idx="0">
                  <c:v>27.8</c:v>
                </c:pt>
                <c:pt idx="1">
                  <c:v>29</c:v>
                </c:pt>
                <c:pt idx="2">
                  <c:v>31.7</c:v>
                </c:pt>
              </c:numCache>
            </c:numRef>
          </c:val>
        </c:ser>
        <c:ser>
          <c:idx val="3"/>
          <c:order val="3"/>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'(5)児童質問紙より(4)'!$T$13:$T$15</c:f>
              <c:numCache>
                <c:formatCode>0.0_ </c:formatCode>
                <c:ptCount val="3"/>
                <c:pt idx="0">
                  <c:v>0</c:v>
                </c:pt>
                <c:pt idx="1">
                  <c:v>20.9</c:v>
                </c:pt>
                <c:pt idx="2">
                  <c:v>21.5</c:v>
                </c:pt>
              </c:numCache>
            </c:numRef>
          </c:val>
        </c:ser>
        <c:ser>
          <c:idx val="4"/>
          <c:order val="4"/>
          <c:spPr>
            <a:solidFill>
              <a:prstClr val="white"/>
            </a:solidFill>
            <a:ln>
              <a:solidFill>
                <a:srgbClr val="000000"/>
              </a:solidFill>
            </a:ln>
          </c:spPr>
          <c:invertIfNegative val="0"/>
          <c:dLbls>
            <c:dLbl>
              <c:idx val="0"/>
              <c:layout>
                <c:manualLayout>
                  <c:x val="1.3965827708971947E-2"/>
                  <c:y val="1.1299435028248589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1.8569419052724495E-2"/>
                  <c:y val="3.5588771743033135E-6"/>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33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'(5)児童質問紙より(4)'!$U$13:$U$15</c:f>
              <c:numCache>
                <c:formatCode>0.0_ </c:formatCode>
                <c:ptCount val="3"/>
                <c:pt idx="0">
                  <c:v>5.6</c:v>
                </c:pt>
                <c:pt idx="1">
                  <c:v>4.4000000000000004</c:v>
                </c:pt>
                <c:pt idx="2">
                  <c:v>4.2</c:v>
                </c:pt>
              </c:numCache>
            </c:numRef>
          </c:val>
        </c:ser>
        <c:ser>
          <c:idx val="5"/>
          <c:order val="5"/>
          <c:spPr>
            <a:solidFill>
              <a:srgbClr val="00B050"/>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'(5)児童質問紙より(4)'!$V$13:$V$15</c:f>
              <c:numCache>
                <c:formatCode>0.0_ </c:formatCode>
                <c:ptCount val="3"/>
                <c:pt idx="0">
                  <c:v>16.7</c:v>
                </c:pt>
                <c:pt idx="1">
                  <c:v>11.1</c:v>
                </c:pt>
                <c:pt idx="2">
                  <c:v>11.8</c:v>
                </c:pt>
              </c:numCache>
            </c:numRef>
          </c:val>
        </c:ser>
        <c:ser>
          <c:idx val="6"/>
          <c:order val="6"/>
          <c:spPr>
            <a:solidFill>
              <a:schemeClr val="accent6">
                <a:lumMod val="75000"/>
              </a:schemeClr>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'(5)児童質問紙より(4)'!$W$13:$W$15</c:f>
              <c:numCache>
                <c:formatCode>0.0_ </c:formatCode>
                <c:ptCount val="3"/>
                <c:pt idx="0">
                  <c:v>0</c:v>
                </c:pt>
                <c:pt idx="1">
                  <c:v>6.5</c:v>
                </c:pt>
                <c:pt idx="2">
                  <c:v>4.9000000000000004</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6260224"/>
        <c:axId val="116274304"/>
      </c:barChart>
      <c:catAx>
        <c:axId val="116260224"/>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6274304"/>
        <c:crosses val="autoZero"/>
        <c:auto val="1"/>
        <c:lblAlgn val="ctr"/>
        <c:lblOffset val="30"/>
        <c:tickLblSkip val="1"/>
        <c:tickMarkSkip val="1"/>
        <c:noMultiLvlLbl val="0"/>
      </c:catAx>
      <c:valAx>
        <c:axId val="11627430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6260224"/>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ja-JP" altLang="en-US" sz="900" b="0"/>
              <a:t>国語Ａ　領域別正答率（対全国比）</a:t>
            </a:r>
          </a:p>
        </c:rich>
      </c:tx>
      <c:layout>
        <c:manualLayout>
          <c:xMode val="edge"/>
          <c:yMode val="edge"/>
          <c:x val="0.21380886212753197"/>
          <c:y val="5.3018372703412078E-4"/>
        </c:manualLayout>
      </c:layout>
      <c:overlay val="0"/>
    </c:title>
    <c:autoTitleDeleted val="0"/>
    <c:plotArea>
      <c:layout>
        <c:manualLayout>
          <c:layoutTarget val="inner"/>
          <c:xMode val="edge"/>
          <c:yMode val="edge"/>
          <c:x val="0.28660353924791399"/>
          <c:y val="0.2791448646459434"/>
          <c:w val="0.3132226156919084"/>
          <c:h val="0.60655814152559118"/>
        </c:manualLayout>
      </c:layout>
      <c:radarChart>
        <c:radarStyle val="marker"/>
        <c:varyColors val="0"/>
        <c:ser>
          <c:idx val="1"/>
          <c:order val="0"/>
          <c:tx>
            <c:strRef>
              <c:f>'(3)全体の概要 ・国語'!$X$21</c:f>
              <c:strCache>
                <c:ptCount val="1"/>
                <c:pt idx="0">
                  <c:v>全国</c:v>
                </c:pt>
              </c:strCache>
            </c:strRef>
          </c:tx>
          <c:spPr>
            <a:ln w="25400">
              <a:solidFill>
                <a:schemeClr val="tx1">
                  <a:lumMod val="65000"/>
                  <a:lumOff val="35000"/>
                </a:schemeClr>
              </a:solidFill>
              <a:prstDash val="sysDot"/>
            </a:ln>
          </c:spPr>
          <c:marker>
            <c:symbol val="none"/>
          </c:marker>
          <c:cat>
            <c:strRef>
              <c:f>'(3)全体の概要 ・国語'!$R$22:$R$25</c:f>
              <c:strCache>
                <c:ptCount val="4"/>
                <c:pt idx="0">
                  <c:v>話すこと・聞くこと</c:v>
                </c:pt>
                <c:pt idx="1">
                  <c:v>書くこと</c:v>
                </c:pt>
                <c:pt idx="2">
                  <c:v>読むこと</c:v>
                </c:pt>
                <c:pt idx="3">
                  <c:v>伝統的な言語文化と国語の特質に関する事項</c:v>
                </c:pt>
              </c:strCache>
            </c:strRef>
          </c:cat>
          <c:val>
            <c:numRef>
              <c:f>'(3)全体の概要 ・国語'!$X$22:$X$25</c:f>
              <c:numCache>
                <c:formatCode>#,##0.0_);[Red]\(#,##0.0\)</c:formatCode>
                <c:ptCount val="4"/>
                <c:pt idx="0">
                  <c:v>1</c:v>
                </c:pt>
                <c:pt idx="1">
                  <c:v>1</c:v>
                </c:pt>
                <c:pt idx="2">
                  <c:v>1</c:v>
                </c:pt>
                <c:pt idx="3">
                  <c:v>1</c:v>
                </c:pt>
              </c:numCache>
            </c:numRef>
          </c:val>
        </c:ser>
        <c:ser>
          <c:idx val="2"/>
          <c:order val="1"/>
          <c:tx>
            <c:strRef>
              <c:f>'(3)全体の概要 ・国語'!$W$21</c:f>
              <c:strCache>
                <c:ptCount val="1"/>
                <c:pt idx="0">
                  <c:v>大阪市</c:v>
                </c:pt>
              </c:strCache>
            </c:strRef>
          </c:tx>
          <c:spPr>
            <a:ln w="22225">
              <a:solidFill>
                <a:schemeClr val="bg1">
                  <a:lumMod val="75000"/>
                </a:schemeClr>
              </a:solidFill>
            </a:ln>
          </c:spPr>
          <c:marker>
            <c:symbol val="circle"/>
            <c:size val="4"/>
            <c:spPr>
              <a:solidFill>
                <a:sysClr val="window" lastClr="FFFFFF">
                  <a:lumMod val="75000"/>
                </a:sysClr>
              </a:solidFill>
              <a:ln>
                <a:solidFill>
                  <a:prstClr val="white">
                    <a:lumMod val="75000"/>
                  </a:prstClr>
                </a:solidFill>
              </a:ln>
            </c:spPr>
          </c:marker>
          <c:val>
            <c:numRef>
              <c:f>'(3)全体の概要 ・国語'!$W$22:$W$25</c:f>
              <c:numCache>
                <c:formatCode>#,##0.000_);[Red]\(#,##0.000\)</c:formatCode>
                <c:ptCount val="4"/>
                <c:pt idx="0">
                  <c:v>0.96085858585858575</c:v>
                </c:pt>
                <c:pt idx="1">
                  <c:v>0.93543956043956045</c:v>
                </c:pt>
                <c:pt idx="2">
                  <c:v>0.97070063694267517</c:v>
                </c:pt>
                <c:pt idx="3">
                  <c:v>0.95639943741209577</c:v>
                </c:pt>
              </c:numCache>
            </c:numRef>
          </c:val>
        </c:ser>
        <c:ser>
          <c:idx val="0"/>
          <c:order val="2"/>
          <c:tx>
            <c:strRef>
              <c:f>'(3)全体の概要 ・国語'!$V$21</c:f>
              <c:strCache>
                <c:ptCount val="1"/>
                <c:pt idx="0">
                  <c:v>学校</c:v>
                </c:pt>
              </c:strCache>
            </c:strRef>
          </c:tx>
          <c:spPr>
            <a:ln w="25400">
              <a:solidFill>
                <a:schemeClr val="tx1"/>
              </a:solidFill>
            </a:ln>
          </c:spPr>
          <c:marker>
            <c:symbol val="diamond"/>
            <c:size val="7"/>
            <c:spPr>
              <a:solidFill>
                <a:sysClr val="windowText" lastClr="000000"/>
              </a:solidFill>
              <a:ln>
                <a:solidFill>
                  <a:prstClr val="black"/>
                </a:solidFill>
              </a:ln>
            </c:spPr>
          </c:marker>
          <c:cat>
            <c:strRef>
              <c:f>'(3)全体の概要 ・国語'!$R$22:$R$25</c:f>
              <c:strCache>
                <c:ptCount val="4"/>
                <c:pt idx="0">
                  <c:v>話すこと・聞くこと</c:v>
                </c:pt>
                <c:pt idx="1">
                  <c:v>書くこと</c:v>
                </c:pt>
                <c:pt idx="2">
                  <c:v>読むこと</c:v>
                </c:pt>
                <c:pt idx="3">
                  <c:v>伝統的な言語文化と国語の特質に関する事項</c:v>
                </c:pt>
              </c:strCache>
            </c:strRef>
          </c:cat>
          <c:val>
            <c:numRef>
              <c:f>'(3)全体の概要 ・国語'!$V$22:$V$25</c:f>
              <c:numCache>
                <c:formatCode>#,##0.000_);[Red]\(#,##0.000\)</c:formatCode>
                <c:ptCount val="4"/>
                <c:pt idx="0">
                  <c:v>0.63131313131313127</c:v>
                </c:pt>
                <c:pt idx="1">
                  <c:v>0.60989010989010994</c:v>
                </c:pt>
                <c:pt idx="2">
                  <c:v>0.70828025477707013</c:v>
                </c:pt>
                <c:pt idx="3">
                  <c:v>0.57805907172995785</c:v>
                </c:pt>
              </c:numCache>
            </c:numRef>
          </c:val>
        </c:ser>
        <c:dLbls>
          <c:showLegendKey val="0"/>
          <c:showVal val="0"/>
          <c:showCatName val="0"/>
          <c:showSerName val="0"/>
          <c:showPercent val="0"/>
          <c:showBubbleSize val="0"/>
        </c:dLbls>
        <c:axId val="113827200"/>
        <c:axId val="113826048"/>
      </c:radarChart>
      <c:catAx>
        <c:axId val="113827200"/>
        <c:scaling>
          <c:orientation val="minMax"/>
        </c:scaling>
        <c:delete val="0"/>
        <c:axPos val="b"/>
        <c:majorGridlines/>
        <c:numFmt formatCode="General" sourceLinked="1"/>
        <c:majorTickMark val="out"/>
        <c:minorTickMark val="none"/>
        <c:tickLblPos val="nextTo"/>
        <c:txPr>
          <a:bodyPr/>
          <a:lstStyle/>
          <a:p>
            <a:pPr>
              <a:defRPr sz="700" baseline="0"/>
            </a:pPr>
            <a:endParaRPr lang="ja-JP"/>
          </a:p>
        </c:txPr>
        <c:crossAx val="113826048"/>
        <c:crosses val="autoZero"/>
        <c:auto val="0"/>
        <c:lblAlgn val="ctr"/>
        <c:lblOffset val="100"/>
        <c:noMultiLvlLbl val="0"/>
      </c:catAx>
      <c:valAx>
        <c:axId val="113826048"/>
        <c:scaling>
          <c:orientation val="minMax"/>
        </c:scaling>
        <c:delete val="0"/>
        <c:axPos val="l"/>
        <c:numFmt formatCode="#,##0.0_);\(#,##0.0\)" sourceLinked="0"/>
        <c:majorTickMark val="cross"/>
        <c:minorTickMark val="none"/>
        <c:tickLblPos val="nextTo"/>
        <c:txPr>
          <a:bodyPr/>
          <a:lstStyle/>
          <a:p>
            <a:pPr>
              <a:defRPr sz="800" baseline="0"/>
            </a:pPr>
            <a:endParaRPr lang="ja-JP"/>
          </a:p>
        </c:txPr>
        <c:crossAx val="113827200"/>
        <c:crosses val="autoZero"/>
        <c:crossBetween val="between"/>
      </c:valAx>
    </c:plotArea>
    <c:legend>
      <c:legendPos val="r"/>
      <c:layout>
        <c:manualLayout>
          <c:xMode val="edge"/>
          <c:yMode val="edge"/>
          <c:x val="0.72041129036248519"/>
          <c:y val="0.63455203195578425"/>
          <c:w val="0.26862745098039215"/>
          <c:h val="0.35207283464567696"/>
        </c:manualLayout>
      </c:layout>
      <c:overlay val="0"/>
      <c:spPr>
        <a:ln>
          <a:solidFill>
            <a:schemeClr val="tx1"/>
          </a:solidFill>
        </a:ln>
      </c:spPr>
      <c:txPr>
        <a:bodyPr/>
        <a:lstStyle/>
        <a:p>
          <a:pPr>
            <a:defRPr sz="800"/>
          </a:pPr>
          <a:endParaRPr lang="ja-JP"/>
        </a:p>
      </c:txPr>
    </c:legend>
    <c:plotVisOnly val="1"/>
    <c:dispBlanksAs val="gap"/>
    <c:showDLblsOverMax val="0"/>
  </c:chart>
  <c:printSettings>
    <c:headerFooter/>
    <c:pageMargins b="0.27559055118110226" l="0.59055118110233051" r="0.39370078740157488" t="0.39370078740157488" header="0.30000000000000032" footer="0.30000000000000032"/>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964336917562746E-2"/>
          <c:y val="6.3498376262289241E-2"/>
          <c:w val="0.20749513198423575"/>
          <c:h val="4.0770733724053293E-2"/>
        </c:manualLayout>
      </c:layout>
      <c:barChart>
        <c:barDir val="bar"/>
        <c:grouping val="percentStacked"/>
        <c:varyColors val="0"/>
        <c:ser>
          <c:idx val="0"/>
          <c:order val="0"/>
          <c:tx>
            <c:strRef>
              <c:f>'(5)児童質問紙より(1)'!$Q$7</c:f>
              <c:strCache>
                <c:ptCount val="1"/>
                <c:pt idx="0">
                  <c:v>1 </c:v>
                </c:pt>
              </c:strCache>
            </c:strRef>
          </c:tx>
          <c:spPr>
            <a:solidFill>
              <a:srgbClr val="9999FF"/>
            </a:solidFill>
            <a:ln w="12700">
              <a:solidFill>
                <a:srgbClr val="000000"/>
              </a:solidFill>
              <a:prstDash val="solid"/>
            </a:ln>
          </c:spPr>
          <c:invertIfNegative val="0"/>
          <c:cat>
            <c:strRef>
              <c:f>'(5)児童質問紙より(1)'!$P$13:$P$15</c:f>
              <c:strCache>
                <c:ptCount val="3"/>
                <c:pt idx="0">
                  <c:v>学校</c:v>
                </c:pt>
                <c:pt idx="1">
                  <c:v>大阪市</c:v>
                </c:pt>
                <c:pt idx="2">
                  <c:v>全国</c:v>
                </c:pt>
              </c:strCache>
            </c:strRef>
          </c:cat>
          <c:val>
            <c:numRef>
              <c:f>'(5)児童質問紙より(1)'!$Q$13:$Q$15</c:f>
              <c:numCache>
                <c:formatCode>0.0_ </c:formatCode>
                <c:ptCount val="3"/>
                <c:pt idx="0">
                  <c:v>61.1</c:v>
                </c:pt>
                <c:pt idx="1">
                  <c:v>81</c:v>
                </c:pt>
                <c:pt idx="2">
                  <c:v>87.3</c:v>
                </c:pt>
              </c:numCache>
            </c:numRef>
          </c:val>
        </c:ser>
        <c:ser>
          <c:idx val="1"/>
          <c:order val="1"/>
          <c:tx>
            <c:strRef>
              <c:f>'(5)児童質問紙より(1)'!$R$7</c:f>
              <c:strCache>
                <c:ptCount val="1"/>
                <c:pt idx="0">
                  <c:v>2 </c:v>
                </c:pt>
              </c:strCache>
            </c:strRef>
          </c:tx>
          <c:spPr>
            <a:solidFill>
              <a:srgbClr val="993366"/>
            </a:solidFill>
            <a:ln w="12700">
              <a:solidFill>
                <a:srgbClr val="000000"/>
              </a:solidFill>
              <a:prstDash val="solid"/>
            </a:ln>
          </c:spPr>
          <c:invertIfNegative val="0"/>
          <c:cat>
            <c:strRef>
              <c:f>'(5)児童質問紙より(1)'!$P$13:$P$15</c:f>
              <c:strCache>
                <c:ptCount val="3"/>
                <c:pt idx="0">
                  <c:v>学校</c:v>
                </c:pt>
                <c:pt idx="1">
                  <c:v>大阪市</c:v>
                </c:pt>
                <c:pt idx="2">
                  <c:v>全国</c:v>
                </c:pt>
              </c:strCache>
            </c:strRef>
          </c:cat>
          <c:val>
            <c:numRef>
              <c:f>'(5)児童質問紙より(1)'!$R$13:$R$15</c:f>
              <c:numCache>
                <c:formatCode>0.0_ </c:formatCode>
                <c:ptCount val="3"/>
                <c:pt idx="0">
                  <c:v>16.7</c:v>
                </c:pt>
                <c:pt idx="1">
                  <c:v>12</c:v>
                </c:pt>
                <c:pt idx="2">
                  <c:v>8.1999999999999993</c:v>
                </c:pt>
              </c:numCache>
            </c:numRef>
          </c:val>
        </c:ser>
        <c:ser>
          <c:idx val="2"/>
          <c:order val="2"/>
          <c:tx>
            <c:strRef>
              <c:f>'(5)児童質問紙より(1)'!$S$7</c:f>
              <c:strCache>
                <c:ptCount val="1"/>
                <c:pt idx="0">
                  <c:v>3 </c:v>
                </c:pt>
              </c:strCache>
            </c:strRef>
          </c:tx>
          <c:spPr>
            <a:solidFill>
              <a:srgbClr val="FFFFCC"/>
            </a:solidFill>
            <a:ln w="12700">
              <a:solidFill>
                <a:srgbClr val="000000"/>
              </a:solidFill>
              <a:prstDash val="solid"/>
            </a:ln>
          </c:spPr>
          <c:invertIfNegative val="0"/>
          <c:cat>
            <c:strRef>
              <c:f>'(5)児童質問紙より(1)'!$P$13:$P$15</c:f>
              <c:strCache>
                <c:ptCount val="3"/>
                <c:pt idx="0">
                  <c:v>学校</c:v>
                </c:pt>
                <c:pt idx="1">
                  <c:v>大阪市</c:v>
                </c:pt>
                <c:pt idx="2">
                  <c:v>全国</c:v>
                </c:pt>
              </c:strCache>
            </c:strRef>
          </c:cat>
          <c:val>
            <c:numRef>
              <c:f>'(5)児童質問紙より(1)'!$S$13:$S$15</c:f>
              <c:numCache>
                <c:formatCode>0.0_ </c:formatCode>
                <c:ptCount val="3"/>
                <c:pt idx="0">
                  <c:v>11.1</c:v>
                </c:pt>
                <c:pt idx="1">
                  <c:v>5.6</c:v>
                </c:pt>
                <c:pt idx="2">
                  <c:v>3.5</c:v>
                </c:pt>
              </c:numCache>
            </c:numRef>
          </c:val>
        </c:ser>
        <c:ser>
          <c:idx val="3"/>
          <c:order val="3"/>
          <c:tx>
            <c:strRef>
              <c:f>'(5)児童質問紙より(1)'!$T$7</c:f>
              <c:strCache>
                <c:ptCount val="1"/>
                <c:pt idx="0">
                  <c:v>4 </c:v>
                </c:pt>
              </c:strCache>
            </c:strRef>
          </c:tx>
          <c:spPr>
            <a:solidFill>
              <a:srgbClr val="CCFFFF"/>
            </a:solidFill>
            <a:ln w="12700">
              <a:solidFill>
                <a:prstClr val="black"/>
              </a:solidFill>
            </a:ln>
          </c:spPr>
          <c:invertIfNegative val="0"/>
          <c:cat>
            <c:strRef>
              <c:f>'(5)児童質問紙より(1)'!$P$13:$P$15</c:f>
              <c:strCache>
                <c:ptCount val="3"/>
                <c:pt idx="0">
                  <c:v>学校</c:v>
                </c:pt>
                <c:pt idx="1">
                  <c:v>大阪市</c:v>
                </c:pt>
                <c:pt idx="2">
                  <c:v>全国</c:v>
                </c:pt>
              </c:strCache>
            </c:strRef>
          </c:cat>
          <c:val>
            <c:numRef>
              <c:f>'(5)児童質問紙より(1)'!$T$13:$T$15</c:f>
              <c:numCache>
                <c:formatCode>0.0_ </c:formatCode>
                <c:ptCount val="3"/>
                <c:pt idx="0">
                  <c:v>11.1</c:v>
                </c:pt>
                <c:pt idx="1">
                  <c:v>1.5</c:v>
                </c:pt>
                <c:pt idx="2">
                  <c:v>0.9</c:v>
                </c:pt>
              </c:numCache>
            </c:numRef>
          </c:val>
        </c:ser>
        <c:ser>
          <c:idx val="4"/>
          <c:order val="4"/>
          <c:tx>
            <c:strRef>
              <c:f>'(5)児童質問紙より(1)'!$U$7</c:f>
              <c:strCache>
                <c:ptCount val="1"/>
                <c:pt idx="0">
                  <c:v>5 </c:v>
                </c:pt>
              </c:strCache>
            </c:strRef>
          </c:tx>
          <c:spPr>
            <a:solidFill>
              <a:schemeClr val="bg1"/>
            </a:solidFill>
            <a:ln>
              <a:solidFill>
                <a:srgbClr val="000000"/>
              </a:solidFill>
            </a:ln>
          </c:spPr>
          <c:invertIfNegative val="0"/>
          <c:val>
            <c:numRef>
              <c:f>'(5)児童質問紙より(1)'!$U$13:$U$15</c:f>
              <c:numCache>
                <c:formatCode>0.0_ </c:formatCode>
                <c:ptCount val="3"/>
                <c:pt idx="0">
                  <c:v>1.4210854715202004E-14</c:v>
                </c:pt>
                <c:pt idx="1">
                  <c:v>0</c:v>
                </c:pt>
                <c:pt idx="2">
                  <c:v>0</c:v>
                </c:pt>
              </c:numCache>
            </c:numRef>
          </c:val>
        </c:ser>
        <c:ser>
          <c:idx val="5"/>
          <c:order val="5"/>
          <c:tx>
            <c:strRef>
              <c:f>'(5)児童質問紙より(1)'!$V$7</c:f>
              <c:strCache>
                <c:ptCount val="1"/>
                <c:pt idx="0">
                  <c:v>6 </c:v>
                </c:pt>
              </c:strCache>
            </c:strRef>
          </c:tx>
          <c:spPr>
            <a:solidFill>
              <a:srgbClr val="00B050"/>
            </a:solidFill>
            <a:ln>
              <a:solidFill>
                <a:srgbClr val="000000"/>
              </a:solidFill>
            </a:ln>
          </c:spPr>
          <c:invertIfNegative val="0"/>
          <c:cat>
            <c:strRef>
              <c:f>'(5)児童質問紙より(1)'!$P$13:$P$15</c:f>
              <c:strCache>
                <c:ptCount val="3"/>
                <c:pt idx="0">
                  <c:v>学校</c:v>
                </c:pt>
                <c:pt idx="1">
                  <c:v>大阪市</c:v>
                </c:pt>
                <c:pt idx="2">
                  <c:v>全国</c:v>
                </c:pt>
              </c:strCache>
            </c:strRef>
          </c:cat>
          <c:val>
            <c:numRef>
              <c:f>'(5)児童質問紙より(1)'!$V$13:$V$15</c:f>
              <c:numCache>
                <c:formatCode>0.0_ </c:formatCode>
                <c:ptCount val="3"/>
                <c:pt idx="0">
                  <c:v>0</c:v>
                </c:pt>
                <c:pt idx="1">
                  <c:v>0</c:v>
                </c:pt>
                <c:pt idx="2">
                  <c:v>0</c:v>
                </c:pt>
              </c:numCache>
            </c:numRef>
          </c:val>
        </c:ser>
        <c:ser>
          <c:idx val="6"/>
          <c:order val="6"/>
          <c:tx>
            <c:strRef>
              <c:f>'(5)児童質問紙より(1)'!$W$7</c:f>
              <c:strCache>
                <c:ptCount val="1"/>
                <c:pt idx="0">
                  <c:v>7 </c:v>
                </c:pt>
              </c:strCache>
            </c:strRef>
          </c:tx>
          <c:spPr>
            <a:solidFill>
              <a:schemeClr val="accent6">
                <a:lumMod val="75000"/>
              </a:schemeClr>
            </a:solidFill>
            <a:ln>
              <a:solidFill>
                <a:srgbClr val="000000"/>
              </a:solidFill>
            </a:ln>
          </c:spPr>
          <c:invertIfNegative val="0"/>
          <c:cat>
            <c:strRef>
              <c:f>'(5)児童質問紙より(1)'!$P$13:$P$15</c:f>
              <c:strCache>
                <c:ptCount val="3"/>
                <c:pt idx="0">
                  <c:v>学校</c:v>
                </c:pt>
                <c:pt idx="1">
                  <c:v>大阪市</c:v>
                </c:pt>
                <c:pt idx="2">
                  <c:v>全国</c:v>
                </c:pt>
              </c:strCache>
            </c:strRef>
          </c:cat>
          <c:val>
            <c:numRef>
              <c:f>'(5)児童質問紙より(1)'!$W$13:$W$15</c:f>
              <c:numCache>
                <c:formatCode>0.0_ </c:formatCode>
                <c:ptCount val="3"/>
                <c:pt idx="0">
                  <c:v>0</c:v>
                </c:pt>
                <c:pt idx="1">
                  <c:v>0</c:v>
                </c:pt>
                <c:pt idx="2">
                  <c:v>0</c:v>
                </c:pt>
              </c:numCache>
            </c:numRef>
          </c:val>
        </c:ser>
        <c:ser>
          <c:idx val="7"/>
          <c:order val="7"/>
          <c:tx>
            <c:strRef>
              <c:f>'(5)児童質問紙より(1)'!$X$7</c:f>
              <c:strCache>
                <c:ptCount val="1"/>
                <c:pt idx="0">
                  <c:v>8 </c:v>
                </c:pt>
              </c:strCache>
            </c:strRef>
          </c:tx>
          <c:spPr>
            <a:solidFill>
              <a:srgbClr val="66FF99"/>
            </a:solidFill>
            <a:ln>
              <a:solidFill>
                <a:srgbClr val="000000"/>
              </a:solidFill>
            </a:ln>
          </c:spPr>
          <c:invertIfNegative val="0"/>
          <c:cat>
            <c:strRef>
              <c:f>'(5)児童質問紙より(1)'!$P$13:$P$15</c:f>
              <c:strCache>
                <c:ptCount val="3"/>
                <c:pt idx="0">
                  <c:v>学校</c:v>
                </c:pt>
                <c:pt idx="1">
                  <c:v>大阪市</c:v>
                </c:pt>
                <c:pt idx="2">
                  <c:v>全国</c:v>
                </c:pt>
              </c:strCache>
            </c:strRef>
          </c:cat>
          <c:val>
            <c:numRef>
              <c:f>'(5)児童質問紙より(1)'!$X$13:$X$15</c:f>
              <c:numCache>
                <c:formatCode>0.0_ </c:formatCode>
                <c:ptCount val="3"/>
                <c:pt idx="0">
                  <c:v>0</c:v>
                </c:pt>
                <c:pt idx="1">
                  <c:v>0</c:v>
                </c:pt>
                <c:pt idx="2">
                  <c:v>0</c:v>
                </c:pt>
              </c:numCache>
            </c:numRef>
          </c:val>
        </c:ser>
        <c:ser>
          <c:idx val="8"/>
          <c:order val="8"/>
          <c:tx>
            <c:strRef>
              <c:f>'(5)児童質問紙より(1)'!$Y$7</c:f>
              <c:strCache>
                <c:ptCount val="1"/>
                <c:pt idx="0">
                  <c:v>9 </c:v>
                </c:pt>
              </c:strCache>
            </c:strRef>
          </c:tx>
          <c:spPr>
            <a:solidFill>
              <a:srgbClr val="FF9999"/>
            </a:solidFill>
            <a:ln>
              <a:solidFill>
                <a:srgbClr val="000000"/>
              </a:solidFill>
            </a:ln>
          </c:spPr>
          <c:invertIfNegative val="0"/>
          <c:val>
            <c:numRef>
              <c:f>'(5)児童質問紙より(1)'!$Y$13:$Y$15</c:f>
              <c:numCache>
                <c:formatCode>0.0_ </c:formatCode>
                <c:ptCount val="3"/>
                <c:pt idx="0">
                  <c:v>0</c:v>
                </c:pt>
                <c:pt idx="1">
                  <c:v>0</c:v>
                </c:pt>
                <c:pt idx="2">
                  <c:v>0</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6349952"/>
        <c:axId val="116372224"/>
      </c:barChart>
      <c:catAx>
        <c:axId val="116349952"/>
        <c:scaling>
          <c:orientation val="maxMin"/>
        </c:scaling>
        <c:delete val="1"/>
        <c:axPos val="l"/>
        <c:numFmt formatCode="General" sourceLinked="1"/>
        <c:majorTickMark val="in"/>
        <c:minorTickMark val="none"/>
        <c:tickLblPos val="none"/>
        <c:crossAx val="116372224"/>
        <c:crosses val="autoZero"/>
        <c:auto val="1"/>
        <c:lblAlgn val="ctr"/>
        <c:lblOffset val="30"/>
        <c:tickLblSkip val="1"/>
        <c:tickMarkSkip val="1"/>
        <c:noMultiLvlLbl val="0"/>
      </c:catAx>
      <c:valAx>
        <c:axId val="116372224"/>
        <c:scaling>
          <c:orientation val="minMax"/>
        </c:scaling>
        <c:delete val="1"/>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one"/>
        <c:crossAx val="116349952"/>
        <c:crosses val="max"/>
        <c:crossBetween val="between"/>
        <c:minorUnit val="0.2"/>
      </c:valAx>
      <c:spPr>
        <a:noFill/>
        <a:ln w="12700">
          <a:solidFill>
            <a:srgbClr val="808080"/>
          </a:solidFill>
          <a:prstDash val="solid"/>
        </a:ln>
      </c:spPr>
    </c:plotArea>
    <c:legend>
      <c:legendPos val="r"/>
      <c:layout>
        <c:manualLayout>
          <c:xMode val="edge"/>
          <c:yMode val="edge"/>
          <c:x val="0.33091609636989999"/>
          <c:y val="0.13255215979358487"/>
          <c:w val="0.63125861045464204"/>
          <c:h val="0.54353105861767281"/>
        </c:manualLayout>
      </c:layout>
      <c:overlay val="0"/>
      <c:spPr>
        <a:noFill/>
        <a:ln w="3175">
          <a:solidFill>
            <a:srgbClr val="000000"/>
          </a:solidFill>
          <a:prstDash val="solid"/>
        </a:ln>
      </c:spPr>
      <c:txPr>
        <a:bodyPr/>
        <a:lstStyle/>
        <a:p>
          <a:pPr>
            <a:defRPr sz="1200" b="1">
              <a:latin typeface="ＭＳ Ｐゴシック" pitchFamily="50" charset="-128"/>
              <a:ea typeface="ＭＳ Ｐゴシック" pitchFamily="50" charset="-128"/>
            </a:defRPr>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31"/>
          <c:w val="0.82559283747314871"/>
          <c:h val="0.67455217732820005"/>
        </c:manualLayout>
      </c:layout>
      <c:barChart>
        <c:barDir val="bar"/>
        <c:grouping val="percentStacked"/>
        <c:varyColors val="0"/>
        <c:ser>
          <c:idx val="0"/>
          <c:order val="0"/>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'(5)児童質問紙より(4)'!$Q$22:$Q$24</c:f>
              <c:numCache>
                <c:formatCode>0.0_ </c:formatCode>
                <c:ptCount val="3"/>
                <c:pt idx="0">
                  <c:v>11.1</c:v>
                </c:pt>
                <c:pt idx="1">
                  <c:v>22.8</c:v>
                </c:pt>
                <c:pt idx="2">
                  <c:v>23.7</c:v>
                </c:pt>
              </c:numCache>
            </c:numRef>
          </c:val>
        </c:ser>
        <c:ser>
          <c:idx val="1"/>
          <c:order val="1"/>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'(5)児童質問紙より(4)'!$R$22:$R$24</c:f>
              <c:numCache>
                <c:formatCode>0.0_ </c:formatCode>
                <c:ptCount val="3"/>
                <c:pt idx="0">
                  <c:v>33.299999999999997</c:v>
                </c:pt>
                <c:pt idx="1">
                  <c:v>32.9</c:v>
                </c:pt>
                <c:pt idx="2">
                  <c:v>34.6</c:v>
                </c:pt>
              </c:numCache>
            </c:numRef>
          </c:val>
        </c:ser>
        <c:ser>
          <c:idx val="2"/>
          <c:order val="2"/>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'(5)児童質問紙より(4)'!$S$22:$S$24</c:f>
              <c:numCache>
                <c:formatCode>0.0_ </c:formatCode>
                <c:ptCount val="3"/>
                <c:pt idx="0">
                  <c:v>38.9</c:v>
                </c:pt>
                <c:pt idx="1">
                  <c:v>26</c:v>
                </c:pt>
                <c:pt idx="2">
                  <c:v>26.1</c:v>
                </c:pt>
              </c:numCache>
            </c:numRef>
          </c:val>
        </c:ser>
        <c:ser>
          <c:idx val="3"/>
          <c:order val="3"/>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'(5)児童質問紙より(4)'!$T$22:$T$24</c:f>
              <c:numCache>
                <c:formatCode>0.0_ </c:formatCode>
                <c:ptCount val="3"/>
                <c:pt idx="0">
                  <c:v>16.7</c:v>
                </c:pt>
                <c:pt idx="1">
                  <c:v>17.899999999999999</c:v>
                </c:pt>
                <c:pt idx="2">
                  <c:v>15.2</c:v>
                </c:pt>
              </c:numCache>
            </c:numRef>
          </c:val>
        </c:ser>
        <c:ser>
          <c:idx val="4"/>
          <c:order val="4"/>
          <c:spPr>
            <a:solidFill>
              <a:prstClr val="white"/>
            </a:solidFill>
            <a:ln>
              <a:solidFill>
                <a:srgbClr val="000000"/>
              </a:solidFill>
            </a:ln>
          </c:spPr>
          <c:invertIfNegative val="0"/>
          <c:dLbls>
            <c:dLbl>
              <c:idx val="1"/>
              <c:layout>
                <c:manualLayout>
                  <c:x val="1.6241781101229341E-2"/>
                  <c:y val="1.1301214466835715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1.6241781101229341E-2"/>
                  <c:y val="-1.1296765870367797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'(5)児童質問紙より(4)'!$U$22:$U$24</c:f>
              <c:numCache>
                <c:formatCode>0.0_ </c:formatCode>
                <c:ptCount val="3"/>
                <c:pt idx="0">
                  <c:v>0</c:v>
                </c:pt>
                <c:pt idx="1">
                  <c:v>0.4</c:v>
                </c:pt>
                <c:pt idx="2">
                  <c:v>0.30000000000000004</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7143424"/>
        <c:axId val="117144960"/>
      </c:barChart>
      <c:catAx>
        <c:axId val="117143424"/>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7144960"/>
        <c:crosses val="autoZero"/>
        <c:auto val="1"/>
        <c:lblAlgn val="ctr"/>
        <c:lblOffset val="30"/>
        <c:tickLblSkip val="1"/>
        <c:tickMarkSkip val="1"/>
        <c:noMultiLvlLbl val="0"/>
      </c:catAx>
      <c:valAx>
        <c:axId val="117144960"/>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7143424"/>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39"/>
          <c:w val="0.82559283747314893"/>
          <c:h val="0.67455217732820005"/>
        </c:manualLayout>
      </c:layout>
      <c:barChart>
        <c:barDir val="bar"/>
        <c:grouping val="percentStacked"/>
        <c:varyColors val="0"/>
        <c:ser>
          <c:idx val="0"/>
          <c:order val="0"/>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'(5)児童質問紙より(4)'!$Q$32:$Q$34</c:f>
              <c:numCache>
                <c:formatCode>0.0_ </c:formatCode>
                <c:ptCount val="3"/>
                <c:pt idx="0">
                  <c:v>27.8</c:v>
                </c:pt>
                <c:pt idx="1">
                  <c:v>44.7</c:v>
                </c:pt>
                <c:pt idx="2">
                  <c:v>49.3</c:v>
                </c:pt>
              </c:numCache>
            </c:numRef>
          </c:val>
        </c:ser>
        <c:ser>
          <c:idx val="1"/>
          <c:order val="1"/>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'(5)児童質問紙より(4)'!$R$32:$R$34</c:f>
              <c:numCache>
                <c:formatCode>0.0_ </c:formatCode>
                <c:ptCount val="3"/>
                <c:pt idx="0">
                  <c:v>11.1</c:v>
                </c:pt>
                <c:pt idx="1">
                  <c:v>25.2</c:v>
                </c:pt>
                <c:pt idx="2">
                  <c:v>25.3</c:v>
                </c:pt>
              </c:numCache>
            </c:numRef>
          </c:val>
        </c:ser>
        <c:ser>
          <c:idx val="2"/>
          <c:order val="2"/>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'(5)児童質問紙より(4)'!$S$32:$S$34</c:f>
              <c:numCache>
                <c:formatCode>0.0_ </c:formatCode>
                <c:ptCount val="3"/>
                <c:pt idx="0">
                  <c:v>38.9</c:v>
                </c:pt>
                <c:pt idx="1">
                  <c:v>17</c:v>
                </c:pt>
                <c:pt idx="2">
                  <c:v>15.3</c:v>
                </c:pt>
              </c:numCache>
            </c:numRef>
          </c:val>
        </c:ser>
        <c:ser>
          <c:idx val="3"/>
          <c:order val="3"/>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'(5)児童質問紙より(4)'!$T$32:$T$34</c:f>
              <c:numCache>
                <c:formatCode>0.0_ </c:formatCode>
                <c:ptCount val="3"/>
                <c:pt idx="0">
                  <c:v>22.2</c:v>
                </c:pt>
                <c:pt idx="1">
                  <c:v>13</c:v>
                </c:pt>
                <c:pt idx="2">
                  <c:v>9.9</c:v>
                </c:pt>
              </c:numCache>
            </c:numRef>
          </c:val>
        </c:ser>
        <c:ser>
          <c:idx val="4"/>
          <c:order val="4"/>
          <c:spPr>
            <a:solidFill>
              <a:prstClr val="white"/>
            </a:solidFill>
            <a:ln>
              <a:solidFill>
                <a:srgbClr val="000000"/>
              </a:solidFill>
            </a:ln>
          </c:spPr>
          <c:invertIfNegative val="0"/>
          <c:dLbls>
            <c:dLbl>
              <c:idx val="1"/>
              <c:layout>
                <c:manualLayout>
                  <c:x val="2.2759856630824452E-3"/>
                  <c:y val="8.8971929356292225E-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45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'(5)児童質問紙より(4)'!$U$32:$U$34</c:f>
              <c:numCache>
                <c:formatCode>0.0_ </c:formatCode>
                <c:ptCount val="3"/>
                <c:pt idx="0">
                  <c:v>0</c:v>
                </c:pt>
                <c:pt idx="1">
                  <c:v>0.2</c:v>
                </c:pt>
                <c:pt idx="2">
                  <c:v>0.2</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7096832"/>
        <c:axId val="117098368"/>
      </c:barChart>
      <c:catAx>
        <c:axId val="117096832"/>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7098368"/>
        <c:crosses val="autoZero"/>
        <c:auto val="1"/>
        <c:lblAlgn val="ctr"/>
        <c:lblOffset val="30"/>
        <c:tickLblSkip val="1"/>
        <c:tickMarkSkip val="1"/>
        <c:noMultiLvlLbl val="0"/>
      </c:catAx>
      <c:valAx>
        <c:axId val="117098368"/>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7096832"/>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44"/>
          <c:w val="0.82559283747314915"/>
          <c:h val="0.67455217732820005"/>
        </c:manualLayout>
      </c:layout>
      <c:barChart>
        <c:barDir val="bar"/>
        <c:grouping val="percentStacked"/>
        <c:varyColors val="0"/>
        <c:ser>
          <c:idx val="0"/>
          <c:order val="0"/>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'(5)児童質問紙より(4)'!$Q$43:$Q$45</c:f>
              <c:numCache>
                <c:formatCode>0.0_ </c:formatCode>
                <c:ptCount val="3"/>
                <c:pt idx="0">
                  <c:v>11.1</c:v>
                </c:pt>
                <c:pt idx="1">
                  <c:v>35.4</c:v>
                </c:pt>
                <c:pt idx="2">
                  <c:v>38.700000000000003</c:v>
                </c:pt>
              </c:numCache>
            </c:numRef>
          </c:val>
        </c:ser>
        <c:ser>
          <c:idx val="1"/>
          <c:order val="1"/>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'(5)児童質問紙より(4)'!$R$43:$R$45</c:f>
              <c:numCache>
                <c:formatCode>0.0_ </c:formatCode>
                <c:ptCount val="3"/>
                <c:pt idx="0">
                  <c:v>33.299999999999997</c:v>
                </c:pt>
                <c:pt idx="1">
                  <c:v>27.6</c:v>
                </c:pt>
                <c:pt idx="2">
                  <c:v>27.3</c:v>
                </c:pt>
              </c:numCache>
            </c:numRef>
          </c:val>
        </c:ser>
        <c:ser>
          <c:idx val="2"/>
          <c:order val="2"/>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'(5)児童質問紙より(4)'!$S$43:$S$45</c:f>
              <c:numCache>
                <c:formatCode>0.0_ </c:formatCode>
                <c:ptCount val="3"/>
                <c:pt idx="0">
                  <c:v>50</c:v>
                </c:pt>
                <c:pt idx="1">
                  <c:v>19.3</c:v>
                </c:pt>
                <c:pt idx="2">
                  <c:v>19.100000000000001</c:v>
                </c:pt>
              </c:numCache>
            </c:numRef>
          </c:val>
        </c:ser>
        <c:ser>
          <c:idx val="3"/>
          <c:order val="3"/>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'(5)児童質問紙より(4)'!$T$43:$T$45</c:f>
              <c:numCache>
                <c:formatCode>0.0_ </c:formatCode>
                <c:ptCount val="3"/>
                <c:pt idx="0">
                  <c:v>5.6</c:v>
                </c:pt>
                <c:pt idx="1">
                  <c:v>17.399999999999999</c:v>
                </c:pt>
                <c:pt idx="2">
                  <c:v>14.5</c:v>
                </c:pt>
              </c:numCache>
            </c:numRef>
          </c:val>
        </c:ser>
        <c:ser>
          <c:idx val="4"/>
          <c:order val="4"/>
          <c:spPr>
            <a:solidFill>
              <a:prstClr val="white"/>
            </a:solidFill>
            <a:ln>
              <a:solidFill>
                <a:srgbClr val="000000"/>
              </a:solidFill>
            </a:ln>
          </c:spPr>
          <c:invertIfNegative val="0"/>
          <c:dLbls>
            <c:dLbl>
              <c:idx val="1"/>
              <c:layout>
                <c:manualLayout>
                  <c:x val="2.2759856630824452E-3"/>
                  <c:y val="8.8971929356292331E-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49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'(5)児童質問紙より(4)'!$U$43:$U$45</c:f>
              <c:numCache>
                <c:formatCode>0.0_ </c:formatCode>
                <c:ptCount val="3"/>
                <c:pt idx="0">
                  <c:v>0</c:v>
                </c:pt>
                <c:pt idx="1">
                  <c:v>0.2</c:v>
                </c:pt>
                <c:pt idx="2">
                  <c:v>0.30000000000000004</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7213824"/>
        <c:axId val="117232000"/>
      </c:barChart>
      <c:catAx>
        <c:axId val="117213824"/>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7232000"/>
        <c:crosses val="autoZero"/>
        <c:auto val="1"/>
        <c:lblAlgn val="ctr"/>
        <c:lblOffset val="30"/>
        <c:tickLblSkip val="1"/>
        <c:tickMarkSkip val="1"/>
        <c:noMultiLvlLbl val="0"/>
      </c:catAx>
      <c:valAx>
        <c:axId val="117232000"/>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7213824"/>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5"/>
          <c:w val="0.82559283747314949"/>
          <c:h val="0.67455217732820005"/>
        </c:manualLayout>
      </c:layout>
      <c:barChart>
        <c:barDir val="bar"/>
        <c:grouping val="percentStacked"/>
        <c:varyColors val="0"/>
        <c:ser>
          <c:idx val="0"/>
          <c:order val="0"/>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'(5)児童質問紙より(4)'!$Q$54:$Q$56</c:f>
              <c:numCache>
                <c:formatCode>0.0_ </c:formatCode>
                <c:ptCount val="3"/>
                <c:pt idx="0">
                  <c:v>33.299999999999997</c:v>
                </c:pt>
                <c:pt idx="1">
                  <c:v>48.5</c:v>
                </c:pt>
                <c:pt idx="2">
                  <c:v>50.7</c:v>
                </c:pt>
              </c:numCache>
            </c:numRef>
          </c:val>
        </c:ser>
        <c:ser>
          <c:idx val="1"/>
          <c:order val="1"/>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'(5)児童質問紙より(4)'!$R$54:$R$56</c:f>
              <c:numCache>
                <c:formatCode>0.0_ </c:formatCode>
                <c:ptCount val="3"/>
                <c:pt idx="0">
                  <c:v>27.8</c:v>
                </c:pt>
                <c:pt idx="1">
                  <c:v>23.5</c:v>
                </c:pt>
                <c:pt idx="2">
                  <c:v>25.1</c:v>
                </c:pt>
              </c:numCache>
            </c:numRef>
          </c:val>
        </c:ser>
        <c:ser>
          <c:idx val="2"/>
          <c:order val="2"/>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'(5)児童質問紙より(4)'!$S$54:$S$56</c:f>
              <c:numCache>
                <c:formatCode>0.0_ </c:formatCode>
                <c:ptCount val="3"/>
                <c:pt idx="0">
                  <c:v>27.8</c:v>
                </c:pt>
                <c:pt idx="1">
                  <c:v>16.399999999999999</c:v>
                </c:pt>
                <c:pt idx="2">
                  <c:v>15.4</c:v>
                </c:pt>
              </c:numCache>
            </c:numRef>
          </c:val>
        </c:ser>
        <c:ser>
          <c:idx val="3"/>
          <c:order val="3"/>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'(5)児童質問紙より(4)'!$T$54:$T$56</c:f>
              <c:numCache>
                <c:formatCode>0.0_ </c:formatCode>
                <c:ptCount val="3"/>
                <c:pt idx="0">
                  <c:v>11.1</c:v>
                </c:pt>
                <c:pt idx="1">
                  <c:v>11.4</c:v>
                </c:pt>
                <c:pt idx="2">
                  <c:v>8.5</c:v>
                </c:pt>
              </c:numCache>
            </c:numRef>
          </c:val>
        </c:ser>
        <c:ser>
          <c:idx val="4"/>
          <c:order val="4"/>
          <c:spPr>
            <a:solidFill>
              <a:prstClr val="white"/>
            </a:solidFill>
            <a:ln>
              <a:solidFill>
                <a:srgbClr val="000000"/>
              </a:solidFill>
            </a:ln>
          </c:spPr>
          <c:invertIfNegative val="0"/>
          <c:dLbls>
            <c:dLbl>
              <c:idx val="1"/>
              <c:layout>
                <c:manualLayout>
                  <c:x val="2.2759856630824452E-3"/>
                  <c:y val="8.8971929356292468E-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56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'(5)児童質問紙より(4)'!$U$54:$U$56</c:f>
              <c:numCache>
                <c:formatCode>0.0_ </c:formatCode>
                <c:ptCount val="3"/>
                <c:pt idx="0">
                  <c:v>1.4210854715202004E-14</c:v>
                </c:pt>
                <c:pt idx="1">
                  <c:v>0.2</c:v>
                </c:pt>
                <c:pt idx="2">
                  <c:v>0.30000000000000004</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7351552"/>
        <c:axId val="117353088"/>
      </c:barChart>
      <c:catAx>
        <c:axId val="117351552"/>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7353088"/>
        <c:crosses val="autoZero"/>
        <c:auto val="1"/>
        <c:lblAlgn val="ctr"/>
        <c:lblOffset val="30"/>
        <c:tickLblSkip val="1"/>
        <c:tickMarkSkip val="1"/>
        <c:noMultiLvlLbl val="0"/>
      </c:catAx>
      <c:valAx>
        <c:axId val="117353088"/>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7351552"/>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964336917562746E-2"/>
          <c:y val="6.3498376262289241E-2"/>
          <c:w val="0.23416179465139941"/>
          <c:h val="0.61761392094543455"/>
        </c:manualLayout>
      </c:layout>
      <c:barChart>
        <c:barDir val="bar"/>
        <c:grouping val="percentStacked"/>
        <c:varyColors val="0"/>
        <c:ser>
          <c:idx val="0"/>
          <c:order val="0"/>
          <c:tx>
            <c:strRef>
              <c:f>'(6)学校質問紙より(1)'!$Q$5</c:f>
              <c:strCache>
                <c:ptCount val="1"/>
                <c:pt idx="0">
                  <c:v>1 </c:v>
                </c:pt>
              </c:strCache>
            </c:strRef>
          </c:tx>
          <c:spPr>
            <a:solidFill>
              <a:srgbClr val="9999FF"/>
            </a:solidFill>
            <a:ln w="12700">
              <a:solidFill>
                <a:srgbClr val="000000"/>
              </a:solidFill>
              <a:prstDash val="solid"/>
            </a:ln>
          </c:spPr>
          <c:invertIfNegative val="0"/>
          <c:cat>
            <c:strRef>
              <c:f>'(6)学校質問紙より(1)'!$P$12:$P$14</c:f>
              <c:strCache>
                <c:ptCount val="3"/>
                <c:pt idx="0">
                  <c:v>学校</c:v>
                </c:pt>
                <c:pt idx="1">
                  <c:v>大阪市</c:v>
                </c:pt>
                <c:pt idx="2">
                  <c:v>全国</c:v>
                </c:pt>
              </c:strCache>
            </c:strRef>
          </c:cat>
          <c:val>
            <c:numRef>
              <c:f>'(6)学校質問紙より(1)'!$Q$12:$Q$14</c:f>
              <c:numCache>
                <c:formatCode>0.0_ </c:formatCode>
                <c:ptCount val="3"/>
                <c:pt idx="0" formatCode="0_ ">
                  <c:v>0</c:v>
                </c:pt>
                <c:pt idx="1">
                  <c:v>27.4</c:v>
                </c:pt>
                <c:pt idx="2">
                  <c:v>26.3</c:v>
                </c:pt>
              </c:numCache>
            </c:numRef>
          </c:val>
        </c:ser>
        <c:ser>
          <c:idx val="1"/>
          <c:order val="1"/>
          <c:tx>
            <c:strRef>
              <c:f>'(6)学校質問紙より(1)'!$R$5</c:f>
              <c:strCache>
                <c:ptCount val="1"/>
                <c:pt idx="0">
                  <c:v>2 </c:v>
                </c:pt>
              </c:strCache>
            </c:strRef>
          </c:tx>
          <c:spPr>
            <a:solidFill>
              <a:srgbClr val="993366"/>
            </a:solidFill>
            <a:ln w="12700">
              <a:solidFill>
                <a:srgbClr val="000000"/>
              </a:solidFill>
              <a:prstDash val="solid"/>
            </a:ln>
          </c:spPr>
          <c:invertIfNegative val="0"/>
          <c:cat>
            <c:strRef>
              <c:f>'(6)学校質問紙より(1)'!$P$12:$P$14</c:f>
              <c:strCache>
                <c:ptCount val="3"/>
                <c:pt idx="0">
                  <c:v>学校</c:v>
                </c:pt>
                <c:pt idx="1">
                  <c:v>大阪市</c:v>
                </c:pt>
                <c:pt idx="2">
                  <c:v>全国</c:v>
                </c:pt>
              </c:strCache>
            </c:strRef>
          </c:cat>
          <c:val>
            <c:numRef>
              <c:f>'(6)学校質問紙より(1)'!$R$12:$R$14</c:f>
              <c:numCache>
                <c:formatCode>0.0_ </c:formatCode>
                <c:ptCount val="3"/>
                <c:pt idx="0" formatCode="0_ ">
                  <c:v>0</c:v>
                </c:pt>
                <c:pt idx="1">
                  <c:v>66.099999999999994</c:v>
                </c:pt>
                <c:pt idx="2">
                  <c:v>67.099999999999994</c:v>
                </c:pt>
              </c:numCache>
            </c:numRef>
          </c:val>
        </c:ser>
        <c:ser>
          <c:idx val="2"/>
          <c:order val="2"/>
          <c:tx>
            <c:strRef>
              <c:f>'(6)学校質問紙より(1)'!$S$5</c:f>
              <c:strCache>
                <c:ptCount val="1"/>
                <c:pt idx="0">
                  <c:v>3 </c:v>
                </c:pt>
              </c:strCache>
            </c:strRef>
          </c:tx>
          <c:spPr>
            <a:solidFill>
              <a:srgbClr val="FFFFCC"/>
            </a:solidFill>
            <a:ln w="12700">
              <a:solidFill>
                <a:srgbClr val="000000"/>
              </a:solidFill>
              <a:prstDash val="solid"/>
            </a:ln>
          </c:spPr>
          <c:invertIfNegative val="0"/>
          <c:cat>
            <c:strRef>
              <c:f>'(6)学校質問紙より(1)'!$P$12:$P$14</c:f>
              <c:strCache>
                <c:ptCount val="3"/>
                <c:pt idx="0">
                  <c:v>学校</c:v>
                </c:pt>
                <c:pt idx="1">
                  <c:v>大阪市</c:v>
                </c:pt>
                <c:pt idx="2">
                  <c:v>全国</c:v>
                </c:pt>
              </c:strCache>
            </c:strRef>
          </c:cat>
          <c:val>
            <c:numRef>
              <c:f>'(6)学校質問紙より(1)'!$S$12:$S$14</c:f>
              <c:numCache>
                <c:formatCode>0.0_ </c:formatCode>
                <c:ptCount val="3"/>
                <c:pt idx="0" formatCode="0_ ">
                  <c:v>0</c:v>
                </c:pt>
                <c:pt idx="1">
                  <c:v>6.5</c:v>
                </c:pt>
                <c:pt idx="2">
                  <c:v>6.4</c:v>
                </c:pt>
              </c:numCache>
            </c:numRef>
          </c:val>
        </c:ser>
        <c:ser>
          <c:idx val="3"/>
          <c:order val="3"/>
          <c:tx>
            <c:strRef>
              <c:f>'(6)学校質問紙より(1)'!$T$5</c:f>
              <c:strCache>
                <c:ptCount val="1"/>
                <c:pt idx="0">
                  <c:v>4 </c:v>
                </c:pt>
              </c:strCache>
            </c:strRef>
          </c:tx>
          <c:spPr>
            <a:solidFill>
              <a:srgbClr val="CCFFFF"/>
            </a:solidFill>
            <a:ln w="12700">
              <a:solidFill>
                <a:prstClr val="black"/>
              </a:solidFill>
            </a:ln>
          </c:spPr>
          <c:invertIfNegative val="0"/>
          <c:cat>
            <c:strRef>
              <c:f>'(6)学校質問紙より(1)'!$P$12:$P$14</c:f>
              <c:strCache>
                <c:ptCount val="3"/>
                <c:pt idx="0">
                  <c:v>学校</c:v>
                </c:pt>
                <c:pt idx="1">
                  <c:v>大阪市</c:v>
                </c:pt>
                <c:pt idx="2">
                  <c:v>全国</c:v>
                </c:pt>
              </c:strCache>
            </c:strRef>
          </c:cat>
          <c:val>
            <c:numRef>
              <c:f>'(6)学校質問紙より(1)'!$T$12:$T$14</c:f>
              <c:numCache>
                <c:formatCode>0.0_ </c:formatCode>
                <c:ptCount val="3"/>
                <c:pt idx="0" formatCode="0_ ">
                  <c:v>0</c:v>
                </c:pt>
                <c:pt idx="1">
                  <c:v>0</c:v>
                </c:pt>
                <c:pt idx="2">
                  <c:v>0.1</c:v>
                </c:pt>
              </c:numCache>
            </c:numRef>
          </c:val>
        </c:ser>
        <c:ser>
          <c:idx val="4"/>
          <c:order val="4"/>
          <c:tx>
            <c:strRef>
              <c:f>'(6)学校質問紙より(1)'!$U$5</c:f>
              <c:strCache>
                <c:ptCount val="1"/>
                <c:pt idx="0">
                  <c:v>5 </c:v>
                </c:pt>
              </c:strCache>
            </c:strRef>
          </c:tx>
          <c:spPr>
            <a:solidFill>
              <a:schemeClr val="bg1"/>
            </a:solidFill>
            <a:ln>
              <a:solidFill>
                <a:srgbClr val="000000"/>
              </a:solidFill>
            </a:ln>
          </c:spPr>
          <c:invertIfNegative val="0"/>
          <c:cat>
            <c:strRef>
              <c:f>'(6)学校質問紙より(1)'!$P$12:$P$14</c:f>
              <c:strCache>
                <c:ptCount val="3"/>
                <c:pt idx="0">
                  <c:v>学校</c:v>
                </c:pt>
                <c:pt idx="1">
                  <c:v>大阪市</c:v>
                </c:pt>
                <c:pt idx="2">
                  <c:v>全国</c:v>
                </c:pt>
              </c:strCache>
            </c:strRef>
          </c:cat>
          <c:val>
            <c:numRef>
              <c:f>'(6)学校質問紙より(1)'!$U$12:$U$14</c:f>
              <c:numCache>
                <c:formatCode>0.0_ </c:formatCode>
                <c:ptCount val="3"/>
                <c:pt idx="0" formatCode="0_ ">
                  <c:v>0</c:v>
                </c:pt>
                <c:pt idx="1">
                  <c:v>0</c:v>
                </c:pt>
                <c:pt idx="2">
                  <c:v>0</c:v>
                </c:pt>
              </c:numCache>
            </c:numRef>
          </c:val>
        </c:ser>
        <c:ser>
          <c:idx val="5"/>
          <c:order val="5"/>
          <c:tx>
            <c:strRef>
              <c:f>'(6)学校質問紙より(1)'!$V$5</c:f>
              <c:strCache>
                <c:ptCount val="1"/>
                <c:pt idx="0">
                  <c:v>6 </c:v>
                </c:pt>
              </c:strCache>
            </c:strRef>
          </c:tx>
          <c:spPr>
            <a:solidFill>
              <a:srgbClr val="00B050"/>
            </a:solidFill>
            <a:ln>
              <a:solidFill>
                <a:srgbClr val="000000"/>
              </a:solidFill>
            </a:ln>
          </c:spPr>
          <c:invertIfNegative val="0"/>
          <c:cat>
            <c:strRef>
              <c:f>'(6)学校質問紙より(1)'!$P$12:$P$14</c:f>
              <c:strCache>
                <c:ptCount val="3"/>
                <c:pt idx="0">
                  <c:v>学校</c:v>
                </c:pt>
                <c:pt idx="1">
                  <c:v>大阪市</c:v>
                </c:pt>
                <c:pt idx="2">
                  <c:v>全国</c:v>
                </c:pt>
              </c:strCache>
            </c:strRef>
          </c:cat>
          <c:val>
            <c:numRef>
              <c:f>'(6)学校質問紙より(1)'!$V$12:$V$14</c:f>
              <c:numCache>
                <c:formatCode>0.0_ </c:formatCode>
                <c:ptCount val="3"/>
                <c:pt idx="0" formatCode="0_ ">
                  <c:v>0</c:v>
                </c:pt>
                <c:pt idx="1">
                  <c:v>0</c:v>
                </c:pt>
                <c:pt idx="2">
                  <c:v>0</c:v>
                </c:pt>
              </c:numCache>
            </c:numRef>
          </c:val>
        </c:ser>
        <c:ser>
          <c:idx val="6"/>
          <c:order val="6"/>
          <c:tx>
            <c:strRef>
              <c:f>'(6)学校質問紙より(1)'!$W$5</c:f>
              <c:strCache>
                <c:ptCount val="1"/>
                <c:pt idx="0">
                  <c:v>7 </c:v>
                </c:pt>
              </c:strCache>
            </c:strRef>
          </c:tx>
          <c:spPr>
            <a:solidFill>
              <a:schemeClr val="accent6">
                <a:lumMod val="75000"/>
              </a:schemeClr>
            </a:solidFill>
            <a:ln>
              <a:solidFill>
                <a:srgbClr val="000000"/>
              </a:solidFill>
            </a:ln>
          </c:spPr>
          <c:invertIfNegative val="0"/>
          <c:cat>
            <c:strRef>
              <c:f>'(6)学校質問紙より(1)'!$P$12:$P$14</c:f>
              <c:strCache>
                <c:ptCount val="3"/>
                <c:pt idx="0">
                  <c:v>学校</c:v>
                </c:pt>
                <c:pt idx="1">
                  <c:v>大阪市</c:v>
                </c:pt>
                <c:pt idx="2">
                  <c:v>全国</c:v>
                </c:pt>
              </c:strCache>
            </c:strRef>
          </c:cat>
          <c:val>
            <c:numRef>
              <c:f>'(6)学校質問紙より(1)'!$W$12:$W$14</c:f>
              <c:numCache>
                <c:formatCode>0.0_ </c:formatCode>
                <c:ptCount val="3"/>
                <c:pt idx="0" formatCode="0_ ">
                  <c:v>0</c:v>
                </c:pt>
                <c:pt idx="1">
                  <c:v>0</c:v>
                </c:pt>
                <c:pt idx="2">
                  <c:v>0</c:v>
                </c:pt>
              </c:numCache>
            </c:numRef>
          </c:val>
        </c:ser>
        <c:ser>
          <c:idx val="7"/>
          <c:order val="7"/>
          <c:tx>
            <c:strRef>
              <c:f>'(6)学校質問紙より(1)'!$X$5</c:f>
              <c:strCache>
                <c:ptCount val="1"/>
                <c:pt idx="0">
                  <c:v>8 </c:v>
                </c:pt>
              </c:strCache>
            </c:strRef>
          </c:tx>
          <c:spPr>
            <a:solidFill>
              <a:srgbClr val="66FF99"/>
            </a:solidFill>
            <a:ln>
              <a:solidFill>
                <a:srgbClr val="000000"/>
              </a:solidFill>
            </a:ln>
          </c:spPr>
          <c:invertIfNegative val="0"/>
          <c:cat>
            <c:strRef>
              <c:f>'(6)学校質問紙より(1)'!$P$12:$P$14</c:f>
              <c:strCache>
                <c:ptCount val="3"/>
                <c:pt idx="0">
                  <c:v>学校</c:v>
                </c:pt>
                <c:pt idx="1">
                  <c:v>大阪市</c:v>
                </c:pt>
                <c:pt idx="2">
                  <c:v>全国</c:v>
                </c:pt>
              </c:strCache>
            </c:strRef>
          </c:cat>
          <c:val>
            <c:numRef>
              <c:f>'(6)学校質問紙より(1)'!$X$12:$X$14</c:f>
              <c:numCache>
                <c:formatCode>0.0_ </c:formatCode>
                <c:ptCount val="3"/>
                <c:pt idx="0" formatCode="0_ ">
                  <c:v>0</c:v>
                </c:pt>
                <c:pt idx="1">
                  <c:v>0</c:v>
                </c:pt>
                <c:pt idx="2">
                  <c:v>0</c:v>
                </c:pt>
              </c:numCache>
            </c:numRef>
          </c:val>
        </c:ser>
        <c:ser>
          <c:idx val="8"/>
          <c:order val="8"/>
          <c:tx>
            <c:strRef>
              <c:f>'(6)学校質問紙より(1)'!$Y$5</c:f>
              <c:strCache>
                <c:ptCount val="1"/>
                <c:pt idx="0">
                  <c:v>9 </c:v>
                </c:pt>
              </c:strCache>
            </c:strRef>
          </c:tx>
          <c:spPr>
            <a:solidFill>
              <a:srgbClr val="FF9999"/>
            </a:solidFill>
            <a:ln>
              <a:solidFill>
                <a:srgbClr val="000000"/>
              </a:solidFill>
            </a:ln>
          </c:spPr>
          <c:invertIfNegative val="0"/>
          <c:cat>
            <c:strRef>
              <c:f>'(6)学校質問紙より(1)'!$P$12:$P$14</c:f>
              <c:strCache>
                <c:ptCount val="3"/>
                <c:pt idx="0">
                  <c:v>学校</c:v>
                </c:pt>
                <c:pt idx="1">
                  <c:v>大阪市</c:v>
                </c:pt>
                <c:pt idx="2">
                  <c:v>全国</c:v>
                </c:pt>
              </c:strCache>
            </c:strRef>
          </c:cat>
          <c:val>
            <c:numRef>
              <c:f>'(6)学校質問紙より(1)'!$Y$12:$Y$14</c:f>
              <c:numCache>
                <c:formatCode>0.0_ </c:formatCode>
                <c:ptCount val="3"/>
                <c:pt idx="0" formatCode="0_ ">
                  <c:v>0</c:v>
                </c:pt>
                <c:pt idx="1">
                  <c:v>0</c:v>
                </c:pt>
                <c:pt idx="2">
                  <c:v>0</c:v>
                </c:pt>
              </c:numCache>
            </c:numRef>
          </c:val>
        </c:ser>
        <c:ser>
          <c:idx val="9"/>
          <c:order val="9"/>
          <c:tx>
            <c:strRef>
              <c:f>'(6)学校質問紙より(1)'!$Z$5</c:f>
              <c:strCache>
                <c:ptCount val="1"/>
                <c:pt idx="0">
                  <c:v>10</c:v>
                </c:pt>
              </c:strCache>
            </c:strRef>
          </c:tx>
          <c:spPr>
            <a:solidFill>
              <a:srgbClr val="FFC000"/>
            </a:solidFill>
            <a:ln>
              <a:solidFill>
                <a:prstClr val="black"/>
              </a:solidFill>
            </a:ln>
          </c:spPr>
          <c:invertIfNegative val="0"/>
          <c:cat>
            <c:strRef>
              <c:f>'(6)学校質問紙より(1)'!$P$12:$P$14</c:f>
              <c:strCache>
                <c:ptCount val="3"/>
                <c:pt idx="0">
                  <c:v>学校</c:v>
                </c:pt>
                <c:pt idx="1">
                  <c:v>大阪市</c:v>
                </c:pt>
                <c:pt idx="2">
                  <c:v>全国</c:v>
                </c:pt>
              </c:strCache>
            </c:strRef>
          </c:cat>
          <c:val>
            <c:numRef>
              <c:f>'(6)学校質問紙より(1)'!$Z$12:$Z$14</c:f>
              <c:numCache>
                <c:formatCode>0.0_ </c:formatCode>
                <c:ptCount val="3"/>
                <c:pt idx="0">
                  <c:v>0</c:v>
                </c:pt>
                <c:pt idx="1">
                  <c:v>0</c:v>
                </c:pt>
                <c:pt idx="2">
                  <c:v>0</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6083328"/>
        <c:axId val="116101504"/>
      </c:barChart>
      <c:catAx>
        <c:axId val="116083328"/>
        <c:scaling>
          <c:orientation val="maxMin"/>
        </c:scaling>
        <c:delete val="1"/>
        <c:axPos val="l"/>
        <c:numFmt formatCode="General" sourceLinked="1"/>
        <c:majorTickMark val="in"/>
        <c:minorTickMark val="none"/>
        <c:tickLblPos val="none"/>
        <c:crossAx val="116101504"/>
        <c:crosses val="autoZero"/>
        <c:auto val="1"/>
        <c:lblAlgn val="ctr"/>
        <c:lblOffset val="30"/>
        <c:tickLblSkip val="1"/>
        <c:tickMarkSkip val="1"/>
        <c:noMultiLvlLbl val="0"/>
      </c:catAx>
      <c:valAx>
        <c:axId val="116101504"/>
        <c:scaling>
          <c:orientation val="minMax"/>
        </c:scaling>
        <c:delete val="1"/>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one"/>
        <c:crossAx val="116083328"/>
        <c:crosses val="max"/>
        <c:crossBetween val="between"/>
        <c:minorUnit val="0.2"/>
      </c:valAx>
      <c:spPr>
        <a:noFill/>
        <a:ln w="12700">
          <a:solidFill>
            <a:srgbClr val="808080"/>
          </a:solidFill>
          <a:prstDash val="solid"/>
        </a:ln>
      </c:spPr>
    </c:plotArea>
    <c:legend>
      <c:legendPos val="r"/>
      <c:layout>
        <c:manualLayout>
          <c:xMode val="edge"/>
          <c:yMode val="edge"/>
          <c:x val="0.36052388586433054"/>
          <c:y val="0.13255215979358487"/>
          <c:w val="0.58970137292045521"/>
          <c:h val="0.83134165002191662"/>
        </c:manualLayout>
      </c:layout>
      <c:overlay val="0"/>
      <c:spPr>
        <a:noFill/>
        <a:ln w="3175">
          <a:solidFill>
            <a:srgbClr val="000000"/>
          </a:solidFill>
          <a:prstDash val="solid"/>
        </a:ln>
      </c:spPr>
      <c:txPr>
        <a:bodyPr/>
        <a:lstStyle/>
        <a:p>
          <a:pPr>
            <a:defRPr sz="1200" b="1">
              <a:latin typeface="ＭＳ Ｐゴシック" pitchFamily="50" charset="-128"/>
              <a:ea typeface="ＭＳ Ｐゴシック" pitchFamily="50" charset="-128"/>
            </a:defRPr>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03"/>
          <c:w val="0.82559283747314705"/>
          <c:h val="0.67455217732820005"/>
        </c:manualLayout>
      </c:layout>
      <c:barChart>
        <c:barDir val="bar"/>
        <c:grouping val="percentStacked"/>
        <c:varyColors val="0"/>
        <c:ser>
          <c:idx val="0"/>
          <c:order val="0"/>
          <c:tx>
            <c:strRef>
              <c:f>'(6)学校質問紙より(1)'!$Q$5</c:f>
              <c:strCache>
                <c:ptCount val="1"/>
                <c:pt idx="0">
                  <c:v>1 </c:v>
                </c:pt>
              </c:strCache>
            </c:strRef>
          </c:tx>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'(6)学校質問紙より(1)'!$P$13:$P$14</c:f>
              <c:strCache>
                <c:ptCount val="2"/>
                <c:pt idx="0">
                  <c:v>大阪市</c:v>
                </c:pt>
                <c:pt idx="1">
                  <c:v>全国</c:v>
                </c:pt>
              </c:strCache>
            </c:strRef>
          </c:cat>
          <c:val>
            <c:numRef>
              <c:f>'(6)学校質問紙より(1)'!$Q$13:$Q$14</c:f>
              <c:numCache>
                <c:formatCode>0.0_ </c:formatCode>
                <c:ptCount val="2"/>
                <c:pt idx="0">
                  <c:v>27.4</c:v>
                </c:pt>
                <c:pt idx="1">
                  <c:v>26.3</c:v>
                </c:pt>
              </c:numCache>
            </c:numRef>
          </c:val>
        </c:ser>
        <c:ser>
          <c:idx val="1"/>
          <c:order val="1"/>
          <c:tx>
            <c:strRef>
              <c:f>'(6)学校質問紙より(1)'!$R$5</c:f>
              <c:strCache>
                <c:ptCount val="1"/>
                <c:pt idx="0">
                  <c:v>2 </c:v>
                </c:pt>
              </c:strCache>
            </c:strRef>
          </c:tx>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'(6)学校質問紙より(1)'!$P$13:$P$14</c:f>
              <c:strCache>
                <c:ptCount val="2"/>
                <c:pt idx="0">
                  <c:v>大阪市</c:v>
                </c:pt>
                <c:pt idx="1">
                  <c:v>全国</c:v>
                </c:pt>
              </c:strCache>
            </c:strRef>
          </c:cat>
          <c:val>
            <c:numRef>
              <c:f>'(6)学校質問紙より(1)'!$R$13:$R$14</c:f>
              <c:numCache>
                <c:formatCode>0.0_ </c:formatCode>
                <c:ptCount val="2"/>
                <c:pt idx="0">
                  <c:v>66.099999999999994</c:v>
                </c:pt>
                <c:pt idx="1">
                  <c:v>67.099999999999994</c:v>
                </c:pt>
              </c:numCache>
            </c:numRef>
          </c:val>
        </c:ser>
        <c:ser>
          <c:idx val="2"/>
          <c:order val="2"/>
          <c:tx>
            <c:strRef>
              <c:f>'(6)学校質問紙より(1)'!$S$5</c:f>
              <c:strCache>
                <c:ptCount val="1"/>
                <c:pt idx="0">
                  <c:v>3 </c:v>
                </c:pt>
              </c:strCache>
            </c:strRef>
          </c:tx>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'(6)学校質問紙より(1)'!$P$13:$P$14</c:f>
              <c:strCache>
                <c:ptCount val="2"/>
                <c:pt idx="0">
                  <c:v>大阪市</c:v>
                </c:pt>
                <c:pt idx="1">
                  <c:v>全国</c:v>
                </c:pt>
              </c:strCache>
            </c:strRef>
          </c:cat>
          <c:val>
            <c:numRef>
              <c:f>'(6)学校質問紙より(1)'!$S$13:$S$14</c:f>
              <c:numCache>
                <c:formatCode>0.0_ </c:formatCode>
                <c:ptCount val="2"/>
                <c:pt idx="0">
                  <c:v>6.5</c:v>
                </c:pt>
                <c:pt idx="1">
                  <c:v>6.4</c:v>
                </c:pt>
              </c:numCache>
            </c:numRef>
          </c:val>
        </c:ser>
        <c:ser>
          <c:idx val="3"/>
          <c:order val="3"/>
          <c:tx>
            <c:strRef>
              <c:f>'(6)学校質問紙より(1)'!$T$5</c:f>
              <c:strCache>
                <c:ptCount val="1"/>
                <c:pt idx="0">
                  <c:v>4 </c:v>
                </c:pt>
              </c:strCache>
            </c:strRef>
          </c:tx>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'(6)学校質問紙より(1)'!$P$13:$P$14</c:f>
              <c:strCache>
                <c:ptCount val="2"/>
                <c:pt idx="0">
                  <c:v>大阪市</c:v>
                </c:pt>
                <c:pt idx="1">
                  <c:v>全国</c:v>
                </c:pt>
              </c:strCache>
            </c:strRef>
          </c:cat>
          <c:val>
            <c:numRef>
              <c:f>'(6)学校質問紙より(1)'!$T$13:$T$14</c:f>
              <c:numCache>
                <c:formatCode>0.0_ </c:formatCode>
                <c:ptCount val="2"/>
                <c:pt idx="0">
                  <c:v>0</c:v>
                </c:pt>
                <c:pt idx="1">
                  <c:v>0.1</c:v>
                </c:pt>
              </c:numCache>
            </c:numRef>
          </c:val>
        </c:ser>
        <c:ser>
          <c:idx val="4"/>
          <c:order val="4"/>
          <c:tx>
            <c:strRef>
              <c:f>'(6)学校質問紙より(1)'!$U$5</c:f>
              <c:strCache>
                <c:ptCount val="1"/>
                <c:pt idx="0">
                  <c:v>5 </c:v>
                </c:pt>
              </c:strCache>
            </c:strRef>
          </c:tx>
          <c:spPr>
            <a:solidFill>
              <a:prstClr val="white"/>
            </a:solidFill>
            <a:ln>
              <a:solidFill>
                <a:srgbClr val="000000"/>
              </a:solidFill>
            </a:ln>
          </c:spPr>
          <c:invertIfNegative val="0"/>
          <c:dLbls>
            <c:dLbl>
              <c:idx val="1"/>
              <c:layout>
                <c:manualLayout>
                  <c:x val="2.2759856630824452E-3"/>
                  <c:y val="8.8971929356291483E-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07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'(6)学校質問紙より(1)'!$P$13:$P$14</c:f>
              <c:strCache>
                <c:ptCount val="2"/>
                <c:pt idx="0">
                  <c:v>大阪市</c:v>
                </c:pt>
                <c:pt idx="1">
                  <c:v>全国</c:v>
                </c:pt>
              </c:strCache>
            </c:strRef>
          </c:cat>
          <c:val>
            <c:numRef>
              <c:f>'(6)学校質問紙より(1)'!$U$13:$U$14</c:f>
              <c:numCache>
                <c:formatCode>0.0_ </c:formatCode>
                <c:ptCount val="2"/>
                <c:pt idx="0">
                  <c:v>0</c:v>
                </c:pt>
                <c:pt idx="1">
                  <c:v>0</c:v>
                </c:pt>
              </c:numCache>
            </c:numRef>
          </c:val>
        </c:ser>
        <c:ser>
          <c:idx val="5"/>
          <c:order val="5"/>
          <c:tx>
            <c:strRef>
              <c:f>'(6)学校質問紙より(1)'!$V$5</c:f>
              <c:strCache>
                <c:ptCount val="1"/>
                <c:pt idx="0">
                  <c:v>6 </c:v>
                </c:pt>
              </c:strCache>
            </c:strRef>
          </c:tx>
          <c:spPr>
            <a:solidFill>
              <a:srgbClr val="00B050"/>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'(6)学校質問紙より(1)'!$P$13:$P$14</c:f>
              <c:strCache>
                <c:ptCount val="2"/>
                <c:pt idx="0">
                  <c:v>大阪市</c:v>
                </c:pt>
                <c:pt idx="1">
                  <c:v>全国</c:v>
                </c:pt>
              </c:strCache>
            </c:strRef>
          </c:cat>
          <c:val>
            <c:numRef>
              <c:f>'(6)学校質問紙より(1)'!$V$13:$V$14</c:f>
              <c:numCache>
                <c:formatCode>0.0_ </c:formatCode>
                <c:ptCount val="2"/>
                <c:pt idx="0">
                  <c:v>0</c:v>
                </c:pt>
                <c:pt idx="1">
                  <c:v>0</c:v>
                </c:pt>
              </c:numCache>
            </c:numRef>
          </c:val>
        </c:ser>
        <c:ser>
          <c:idx val="6"/>
          <c:order val="6"/>
          <c:tx>
            <c:strRef>
              <c:f>'(6)学校質問紙より(1)'!$W$5</c:f>
              <c:strCache>
                <c:ptCount val="1"/>
                <c:pt idx="0">
                  <c:v>7 </c:v>
                </c:pt>
              </c:strCache>
            </c:strRef>
          </c:tx>
          <c:spPr>
            <a:solidFill>
              <a:schemeClr val="accent6">
                <a:lumMod val="75000"/>
              </a:schemeClr>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'(6)学校質問紙より(1)'!$P$13:$P$14</c:f>
              <c:strCache>
                <c:ptCount val="2"/>
                <c:pt idx="0">
                  <c:v>大阪市</c:v>
                </c:pt>
                <c:pt idx="1">
                  <c:v>全国</c:v>
                </c:pt>
              </c:strCache>
            </c:strRef>
          </c:cat>
          <c:val>
            <c:numRef>
              <c:f>'(6)学校質問紙より(1)'!$W$13:$W$14</c:f>
              <c:numCache>
                <c:formatCode>0.0_ </c:formatCode>
                <c:ptCount val="2"/>
                <c:pt idx="0">
                  <c:v>0</c:v>
                </c:pt>
                <c:pt idx="1">
                  <c:v>0</c:v>
                </c:pt>
              </c:numCache>
            </c:numRef>
          </c:val>
        </c:ser>
        <c:ser>
          <c:idx val="7"/>
          <c:order val="7"/>
          <c:tx>
            <c:strRef>
              <c:f>'(6)学校質問紙より(1)'!$X$5</c:f>
              <c:strCache>
                <c:ptCount val="1"/>
                <c:pt idx="0">
                  <c:v>8 </c:v>
                </c:pt>
              </c:strCache>
            </c:strRef>
          </c:tx>
          <c:spPr>
            <a:solidFill>
              <a:srgbClr val="66FF99"/>
            </a:solidFill>
            <a:ln>
              <a:solidFill>
                <a:srgbClr val="000000"/>
              </a:solidFill>
            </a:ln>
          </c:spPr>
          <c:invertIfNegative val="0"/>
          <c:dLbls>
            <c:numFmt formatCode="0.0;;" sourceLinked="0"/>
            <c:spPr>
              <a:noFill/>
              <a:ln>
                <a:noFill/>
              </a:ln>
              <a:effectLst/>
            </c:spPr>
            <c:txPr>
              <a:bodyPr/>
              <a:lstStyle/>
              <a:p>
                <a:pPr>
                  <a:defRPr sz="9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'(6)学校質問紙より(1)'!$P$13:$P$14</c:f>
              <c:strCache>
                <c:ptCount val="2"/>
                <c:pt idx="0">
                  <c:v>大阪市</c:v>
                </c:pt>
                <c:pt idx="1">
                  <c:v>全国</c:v>
                </c:pt>
              </c:strCache>
            </c:strRef>
          </c:cat>
          <c:val>
            <c:numRef>
              <c:f>'(6)学校質問紙より(1)'!$X$13:$X$14</c:f>
              <c:numCache>
                <c:formatCode>0.0_ </c:formatCode>
                <c:ptCount val="2"/>
                <c:pt idx="0">
                  <c:v>0</c:v>
                </c:pt>
                <c:pt idx="1">
                  <c:v>0</c:v>
                </c:pt>
              </c:numCache>
            </c:numRef>
          </c:val>
        </c:ser>
        <c:ser>
          <c:idx val="8"/>
          <c:order val="8"/>
          <c:tx>
            <c:strRef>
              <c:f>'(6)学校質問紙より(1)'!$Y$5</c:f>
              <c:strCache>
                <c:ptCount val="1"/>
                <c:pt idx="0">
                  <c:v>9 </c:v>
                </c:pt>
              </c:strCache>
            </c:strRef>
          </c:tx>
          <c:spPr>
            <a:solidFill>
              <a:srgbClr val="FF9999"/>
            </a:solidFill>
            <a:ln>
              <a:solidFill>
                <a:srgbClr val="000000"/>
              </a:solidFill>
            </a:ln>
          </c:spPr>
          <c:invertIfNegative val="0"/>
          <c:dLbls>
            <c:numFmt formatCode="0.0;;" sourceLinked="0"/>
            <c:spPr>
              <a:noFill/>
              <a:ln>
                <a:noFill/>
              </a:ln>
              <a:effectLst/>
            </c:spPr>
            <c:txPr>
              <a:bodyPr/>
              <a:lstStyle/>
              <a:p>
                <a:pPr>
                  <a:defRPr sz="9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'(6)学校質問紙より(1)'!$P$13:$P$14</c:f>
              <c:strCache>
                <c:ptCount val="2"/>
                <c:pt idx="0">
                  <c:v>大阪市</c:v>
                </c:pt>
                <c:pt idx="1">
                  <c:v>全国</c:v>
                </c:pt>
              </c:strCache>
            </c:strRef>
          </c:cat>
          <c:val>
            <c:numRef>
              <c:f>'(6)学校質問紙より(1)'!$Y$13:$Y$14</c:f>
              <c:numCache>
                <c:formatCode>0.0_ </c:formatCode>
                <c:ptCount val="2"/>
                <c:pt idx="0">
                  <c:v>0</c:v>
                </c:pt>
                <c:pt idx="1">
                  <c:v>0</c:v>
                </c:pt>
              </c:numCache>
            </c:numRef>
          </c:val>
        </c:ser>
        <c:ser>
          <c:idx val="9"/>
          <c:order val="9"/>
          <c:tx>
            <c:strRef>
              <c:f>'(6)学校質問紙より(1)'!$Z$5</c:f>
              <c:strCache>
                <c:ptCount val="1"/>
                <c:pt idx="0">
                  <c:v>10</c:v>
                </c:pt>
              </c:strCache>
            </c:strRef>
          </c:tx>
          <c:spPr>
            <a:solidFill>
              <a:srgbClr val="FFC000"/>
            </a:solidFill>
            <a:ln>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'(6)学校質問紙より(1)'!$P$13:$P$14</c:f>
              <c:strCache>
                <c:ptCount val="2"/>
                <c:pt idx="0">
                  <c:v>大阪市</c:v>
                </c:pt>
                <c:pt idx="1">
                  <c:v>全国</c:v>
                </c:pt>
              </c:strCache>
            </c:strRef>
          </c:cat>
          <c:val>
            <c:numRef>
              <c:f>'(6)学校質問紙より(1)'!$Z$13:$Z$14</c:f>
              <c:numCache>
                <c:formatCode>0.0_ </c:formatCode>
                <c:ptCount val="2"/>
                <c:pt idx="0">
                  <c:v>0</c:v>
                </c:pt>
                <c:pt idx="1">
                  <c:v>0</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6182400"/>
        <c:axId val="117376128"/>
      </c:barChart>
      <c:catAx>
        <c:axId val="116182400"/>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7376128"/>
        <c:crosses val="autoZero"/>
        <c:auto val="1"/>
        <c:lblAlgn val="ctr"/>
        <c:lblOffset val="30"/>
        <c:tickLblSkip val="1"/>
        <c:tickMarkSkip val="1"/>
        <c:noMultiLvlLbl val="0"/>
      </c:catAx>
      <c:valAx>
        <c:axId val="117376128"/>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6182400"/>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08"/>
          <c:w val="0.82559283747314738"/>
          <c:h val="0.67455217732820005"/>
        </c:manualLayout>
      </c:layout>
      <c:barChart>
        <c:barDir val="bar"/>
        <c:grouping val="percentStacked"/>
        <c:varyColors val="0"/>
        <c:ser>
          <c:idx val="0"/>
          <c:order val="0"/>
          <c:tx>
            <c:strRef>
              <c:f>'(6)学校質問紙より(1)'!$Q$5</c:f>
              <c:strCache>
                <c:ptCount val="1"/>
                <c:pt idx="0">
                  <c:v>1 </c:v>
                </c:pt>
              </c:strCache>
            </c:strRef>
          </c:tx>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'(6)学校質問紙より(1)'!$P$23:$P$24</c:f>
              <c:strCache>
                <c:ptCount val="2"/>
                <c:pt idx="0">
                  <c:v>大阪市</c:v>
                </c:pt>
                <c:pt idx="1">
                  <c:v>全国</c:v>
                </c:pt>
              </c:strCache>
            </c:strRef>
          </c:cat>
          <c:val>
            <c:numRef>
              <c:f>'(6)学校質問紙より(1)'!$Q$23:$Q$24</c:f>
              <c:numCache>
                <c:formatCode>0.0_ </c:formatCode>
                <c:ptCount val="2"/>
                <c:pt idx="0">
                  <c:v>13.4</c:v>
                </c:pt>
                <c:pt idx="1">
                  <c:v>11.4</c:v>
                </c:pt>
              </c:numCache>
            </c:numRef>
          </c:val>
        </c:ser>
        <c:ser>
          <c:idx val="1"/>
          <c:order val="1"/>
          <c:tx>
            <c:strRef>
              <c:f>'(6)学校質問紙より(1)'!$R$5</c:f>
              <c:strCache>
                <c:ptCount val="1"/>
                <c:pt idx="0">
                  <c:v>2 </c:v>
                </c:pt>
              </c:strCache>
            </c:strRef>
          </c:tx>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'(6)学校質問紙より(1)'!$P$23:$P$24</c:f>
              <c:strCache>
                <c:ptCount val="2"/>
                <c:pt idx="0">
                  <c:v>大阪市</c:v>
                </c:pt>
                <c:pt idx="1">
                  <c:v>全国</c:v>
                </c:pt>
              </c:strCache>
            </c:strRef>
          </c:cat>
          <c:val>
            <c:numRef>
              <c:f>'(6)学校質問紙より(1)'!$R$23:$R$24</c:f>
              <c:numCache>
                <c:formatCode>0.0_ </c:formatCode>
                <c:ptCount val="2"/>
                <c:pt idx="0">
                  <c:v>66.400000000000006</c:v>
                </c:pt>
                <c:pt idx="1">
                  <c:v>63.2</c:v>
                </c:pt>
              </c:numCache>
            </c:numRef>
          </c:val>
        </c:ser>
        <c:ser>
          <c:idx val="2"/>
          <c:order val="2"/>
          <c:tx>
            <c:strRef>
              <c:f>'(6)学校質問紙より(1)'!$S$5</c:f>
              <c:strCache>
                <c:ptCount val="1"/>
                <c:pt idx="0">
                  <c:v>3 </c:v>
                </c:pt>
              </c:strCache>
            </c:strRef>
          </c:tx>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'(6)学校質問紙より(1)'!$P$23:$P$24</c:f>
              <c:strCache>
                <c:ptCount val="2"/>
                <c:pt idx="0">
                  <c:v>大阪市</c:v>
                </c:pt>
                <c:pt idx="1">
                  <c:v>全国</c:v>
                </c:pt>
              </c:strCache>
            </c:strRef>
          </c:cat>
          <c:val>
            <c:numRef>
              <c:f>'(6)学校質問紙より(1)'!$S$23:$S$24</c:f>
              <c:numCache>
                <c:formatCode>0.0_ </c:formatCode>
                <c:ptCount val="2"/>
                <c:pt idx="0">
                  <c:v>19.899999999999999</c:v>
                </c:pt>
                <c:pt idx="1">
                  <c:v>24.8</c:v>
                </c:pt>
              </c:numCache>
            </c:numRef>
          </c:val>
        </c:ser>
        <c:ser>
          <c:idx val="3"/>
          <c:order val="3"/>
          <c:tx>
            <c:strRef>
              <c:f>'(6)学校質問紙より(1)'!$T$5</c:f>
              <c:strCache>
                <c:ptCount val="1"/>
                <c:pt idx="0">
                  <c:v>4 </c:v>
                </c:pt>
              </c:strCache>
            </c:strRef>
          </c:tx>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'(6)学校質問紙より(1)'!$P$23:$P$24</c:f>
              <c:strCache>
                <c:ptCount val="2"/>
                <c:pt idx="0">
                  <c:v>大阪市</c:v>
                </c:pt>
                <c:pt idx="1">
                  <c:v>全国</c:v>
                </c:pt>
              </c:strCache>
            </c:strRef>
          </c:cat>
          <c:val>
            <c:numRef>
              <c:f>'(6)学校質問紙より(1)'!$T$23:$T$24</c:f>
              <c:numCache>
                <c:formatCode>0.0_ </c:formatCode>
                <c:ptCount val="2"/>
                <c:pt idx="0">
                  <c:v>0.3</c:v>
                </c:pt>
                <c:pt idx="1">
                  <c:v>0.5</c:v>
                </c:pt>
              </c:numCache>
            </c:numRef>
          </c:val>
        </c:ser>
        <c:ser>
          <c:idx val="4"/>
          <c:order val="4"/>
          <c:tx>
            <c:strRef>
              <c:f>'(6)学校質問紙より(1)'!$U$5</c:f>
              <c:strCache>
                <c:ptCount val="1"/>
                <c:pt idx="0">
                  <c:v>5 </c:v>
                </c:pt>
              </c:strCache>
            </c:strRef>
          </c:tx>
          <c:spPr>
            <a:solidFill>
              <a:prstClr val="white"/>
            </a:solidFill>
            <a:ln>
              <a:solidFill>
                <a:srgbClr val="000000"/>
              </a:solidFill>
            </a:ln>
          </c:spPr>
          <c:invertIfNegative val="0"/>
          <c:dLbls>
            <c:dLbl>
              <c:idx val="1"/>
              <c:layout>
                <c:manualLayout>
                  <c:x val="2.2759856630824452E-3"/>
                  <c:y val="8.8971929356291589E-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12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'(6)学校質問紙より(1)'!$P$23:$P$24</c:f>
              <c:strCache>
                <c:ptCount val="2"/>
                <c:pt idx="0">
                  <c:v>大阪市</c:v>
                </c:pt>
                <c:pt idx="1">
                  <c:v>全国</c:v>
                </c:pt>
              </c:strCache>
            </c:strRef>
          </c:cat>
          <c:val>
            <c:numRef>
              <c:f>'(6)学校質問紙より(1)'!$U$23:$U$24</c:f>
              <c:numCache>
                <c:formatCode>0.0_ </c:formatCode>
                <c:ptCount val="2"/>
                <c:pt idx="0">
                  <c:v>0</c:v>
                </c:pt>
                <c:pt idx="1">
                  <c:v>0.1</c:v>
                </c:pt>
              </c:numCache>
            </c:numRef>
          </c:val>
        </c:ser>
        <c:ser>
          <c:idx val="5"/>
          <c:order val="5"/>
          <c:tx>
            <c:strRef>
              <c:f>'(6)学校質問紙より(1)'!$V$5</c:f>
              <c:strCache>
                <c:ptCount val="1"/>
                <c:pt idx="0">
                  <c:v>6 </c:v>
                </c:pt>
              </c:strCache>
            </c:strRef>
          </c:tx>
          <c:spPr>
            <a:solidFill>
              <a:srgbClr val="00B050"/>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'(6)学校質問紙より(1)'!$P$23:$P$24</c:f>
              <c:strCache>
                <c:ptCount val="2"/>
                <c:pt idx="0">
                  <c:v>大阪市</c:v>
                </c:pt>
                <c:pt idx="1">
                  <c:v>全国</c:v>
                </c:pt>
              </c:strCache>
            </c:strRef>
          </c:cat>
          <c:val>
            <c:numRef>
              <c:f>'(6)学校質問紙より(1)'!$V$23:$V$24</c:f>
              <c:numCache>
                <c:formatCode>0.0_ </c:formatCode>
                <c:ptCount val="2"/>
                <c:pt idx="0">
                  <c:v>0</c:v>
                </c:pt>
                <c:pt idx="1">
                  <c:v>0</c:v>
                </c:pt>
              </c:numCache>
            </c:numRef>
          </c:val>
        </c:ser>
        <c:ser>
          <c:idx val="6"/>
          <c:order val="6"/>
          <c:tx>
            <c:strRef>
              <c:f>'(6)学校質問紙より(1)'!$W$5</c:f>
              <c:strCache>
                <c:ptCount val="1"/>
                <c:pt idx="0">
                  <c:v>7 </c:v>
                </c:pt>
              </c:strCache>
            </c:strRef>
          </c:tx>
          <c:spPr>
            <a:solidFill>
              <a:schemeClr val="accent6">
                <a:lumMod val="75000"/>
              </a:schemeClr>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'(6)学校質問紙より(1)'!$P$23:$P$24</c:f>
              <c:strCache>
                <c:ptCount val="2"/>
                <c:pt idx="0">
                  <c:v>大阪市</c:v>
                </c:pt>
                <c:pt idx="1">
                  <c:v>全国</c:v>
                </c:pt>
              </c:strCache>
            </c:strRef>
          </c:cat>
          <c:val>
            <c:numRef>
              <c:f>'(6)学校質問紙より(1)'!$W$23:$W$24</c:f>
              <c:numCache>
                <c:formatCode>0.0_ </c:formatCode>
                <c:ptCount val="2"/>
                <c:pt idx="0">
                  <c:v>0</c:v>
                </c:pt>
                <c:pt idx="1">
                  <c:v>0</c:v>
                </c:pt>
              </c:numCache>
            </c:numRef>
          </c:val>
        </c:ser>
        <c:ser>
          <c:idx val="7"/>
          <c:order val="7"/>
          <c:tx>
            <c:strRef>
              <c:f>'(6)学校質問紙より(1)'!$X$5</c:f>
              <c:strCache>
                <c:ptCount val="1"/>
                <c:pt idx="0">
                  <c:v>8 </c:v>
                </c:pt>
              </c:strCache>
            </c:strRef>
          </c:tx>
          <c:spPr>
            <a:solidFill>
              <a:srgbClr val="66FF99"/>
            </a:solidFill>
            <a:ln>
              <a:solidFill>
                <a:srgbClr val="000000"/>
              </a:solidFill>
            </a:ln>
          </c:spPr>
          <c:invertIfNegative val="0"/>
          <c:dLbls>
            <c:numFmt formatCode="0.0;;" sourceLinked="0"/>
            <c:spPr>
              <a:noFill/>
              <a:ln>
                <a:noFill/>
              </a:ln>
              <a:effectLst/>
            </c:spPr>
            <c:txPr>
              <a:bodyPr/>
              <a:lstStyle/>
              <a:p>
                <a:pPr>
                  <a:defRPr sz="9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'(6)学校質問紙より(1)'!$P$23:$P$24</c:f>
              <c:strCache>
                <c:ptCount val="2"/>
                <c:pt idx="0">
                  <c:v>大阪市</c:v>
                </c:pt>
                <c:pt idx="1">
                  <c:v>全国</c:v>
                </c:pt>
              </c:strCache>
            </c:strRef>
          </c:cat>
          <c:val>
            <c:numRef>
              <c:f>'(6)学校質問紙より(1)'!$X$23:$X$24</c:f>
              <c:numCache>
                <c:formatCode>0.0_ </c:formatCode>
                <c:ptCount val="2"/>
                <c:pt idx="0">
                  <c:v>0</c:v>
                </c:pt>
                <c:pt idx="1">
                  <c:v>0</c:v>
                </c:pt>
              </c:numCache>
            </c:numRef>
          </c:val>
        </c:ser>
        <c:ser>
          <c:idx val="8"/>
          <c:order val="8"/>
          <c:tx>
            <c:strRef>
              <c:f>'(6)学校質問紙より(1)'!$Y$5</c:f>
              <c:strCache>
                <c:ptCount val="1"/>
                <c:pt idx="0">
                  <c:v>9 </c:v>
                </c:pt>
              </c:strCache>
            </c:strRef>
          </c:tx>
          <c:spPr>
            <a:solidFill>
              <a:srgbClr val="FF9999"/>
            </a:solidFill>
            <a:ln>
              <a:solidFill>
                <a:srgbClr val="000000"/>
              </a:solidFill>
            </a:ln>
          </c:spPr>
          <c:invertIfNegative val="0"/>
          <c:dLbls>
            <c:numFmt formatCode="0.0;;" sourceLinked="0"/>
            <c:spPr>
              <a:noFill/>
              <a:ln>
                <a:noFill/>
              </a:ln>
              <a:effectLst/>
            </c:spPr>
            <c:txPr>
              <a:bodyPr/>
              <a:lstStyle/>
              <a:p>
                <a:pPr>
                  <a:defRPr sz="9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'(6)学校質問紙より(1)'!$P$23:$P$24</c:f>
              <c:strCache>
                <c:ptCount val="2"/>
                <c:pt idx="0">
                  <c:v>大阪市</c:v>
                </c:pt>
                <c:pt idx="1">
                  <c:v>全国</c:v>
                </c:pt>
              </c:strCache>
            </c:strRef>
          </c:cat>
          <c:val>
            <c:numRef>
              <c:f>'(6)学校質問紙より(1)'!$Y$23:$Y$24</c:f>
              <c:numCache>
                <c:formatCode>0.0_ </c:formatCode>
                <c:ptCount val="2"/>
                <c:pt idx="0">
                  <c:v>0</c:v>
                </c:pt>
                <c:pt idx="1">
                  <c:v>0</c:v>
                </c:pt>
              </c:numCache>
            </c:numRef>
          </c:val>
        </c:ser>
        <c:ser>
          <c:idx val="9"/>
          <c:order val="9"/>
          <c:tx>
            <c:strRef>
              <c:f>'(6)学校質問紙より(1)'!$Z$5</c:f>
              <c:strCache>
                <c:ptCount val="1"/>
                <c:pt idx="0">
                  <c:v>10</c:v>
                </c:pt>
              </c:strCache>
            </c:strRef>
          </c:tx>
          <c:spPr>
            <a:solidFill>
              <a:srgbClr val="FFC000"/>
            </a:solidFill>
            <a:ln>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'(6)学校質問紙より(1)'!$P$23:$P$24</c:f>
              <c:strCache>
                <c:ptCount val="2"/>
                <c:pt idx="0">
                  <c:v>大阪市</c:v>
                </c:pt>
                <c:pt idx="1">
                  <c:v>全国</c:v>
                </c:pt>
              </c:strCache>
            </c:strRef>
          </c:cat>
          <c:val>
            <c:numRef>
              <c:f>'(6)学校質問紙より(1)'!$Z$23:$Z$24</c:f>
              <c:numCache>
                <c:formatCode>0.0_ </c:formatCode>
                <c:ptCount val="2"/>
                <c:pt idx="0">
                  <c:v>0</c:v>
                </c:pt>
                <c:pt idx="1">
                  <c:v>0</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7796864"/>
        <c:axId val="117798400"/>
      </c:barChart>
      <c:catAx>
        <c:axId val="117796864"/>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7798400"/>
        <c:crosses val="autoZero"/>
        <c:auto val="1"/>
        <c:lblAlgn val="ctr"/>
        <c:lblOffset val="30"/>
        <c:tickLblSkip val="1"/>
        <c:tickMarkSkip val="1"/>
        <c:noMultiLvlLbl val="0"/>
      </c:catAx>
      <c:valAx>
        <c:axId val="117798400"/>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7796864"/>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14"/>
          <c:w val="0.82559283747314771"/>
          <c:h val="0.67455217732820005"/>
        </c:manualLayout>
      </c:layout>
      <c:barChart>
        <c:barDir val="bar"/>
        <c:grouping val="percentStacked"/>
        <c:varyColors val="0"/>
        <c:ser>
          <c:idx val="0"/>
          <c:order val="0"/>
          <c:tx>
            <c:strRef>
              <c:f>'(6)学校質問紙より(1)'!$Q$5</c:f>
              <c:strCache>
                <c:ptCount val="1"/>
                <c:pt idx="0">
                  <c:v>1 </c:v>
                </c:pt>
              </c:strCache>
            </c:strRef>
          </c:tx>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'(6)学校質問紙より(1)'!$P$33:$P$34</c:f>
              <c:strCache>
                <c:ptCount val="2"/>
                <c:pt idx="0">
                  <c:v>大阪市</c:v>
                </c:pt>
                <c:pt idx="1">
                  <c:v>全国</c:v>
                </c:pt>
              </c:strCache>
            </c:strRef>
          </c:cat>
          <c:val>
            <c:numRef>
              <c:f>'(6)学校質問紙より(1)'!$Q$33:$Q$34</c:f>
              <c:numCache>
                <c:formatCode>0.0_ </c:formatCode>
                <c:ptCount val="2"/>
                <c:pt idx="0">
                  <c:v>20.5</c:v>
                </c:pt>
                <c:pt idx="1">
                  <c:v>21.9</c:v>
                </c:pt>
              </c:numCache>
            </c:numRef>
          </c:val>
        </c:ser>
        <c:ser>
          <c:idx val="1"/>
          <c:order val="1"/>
          <c:tx>
            <c:strRef>
              <c:f>'(6)学校質問紙より(1)'!$R$5</c:f>
              <c:strCache>
                <c:ptCount val="1"/>
                <c:pt idx="0">
                  <c:v>2 </c:v>
                </c:pt>
              </c:strCache>
            </c:strRef>
          </c:tx>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'(6)学校質問紙より(1)'!$P$33:$P$34</c:f>
              <c:strCache>
                <c:ptCount val="2"/>
                <c:pt idx="0">
                  <c:v>大阪市</c:v>
                </c:pt>
                <c:pt idx="1">
                  <c:v>全国</c:v>
                </c:pt>
              </c:strCache>
            </c:strRef>
          </c:cat>
          <c:val>
            <c:numRef>
              <c:f>'(6)学校質問紙より(1)'!$R$33:$R$34</c:f>
              <c:numCache>
                <c:formatCode>0.0_ </c:formatCode>
                <c:ptCount val="2"/>
                <c:pt idx="0">
                  <c:v>66.099999999999994</c:v>
                </c:pt>
                <c:pt idx="1">
                  <c:v>63.9</c:v>
                </c:pt>
              </c:numCache>
            </c:numRef>
          </c:val>
        </c:ser>
        <c:ser>
          <c:idx val="2"/>
          <c:order val="2"/>
          <c:tx>
            <c:strRef>
              <c:f>'(6)学校質問紙より(1)'!$S$5</c:f>
              <c:strCache>
                <c:ptCount val="1"/>
                <c:pt idx="0">
                  <c:v>3 </c:v>
                </c:pt>
              </c:strCache>
            </c:strRef>
          </c:tx>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'(6)学校質問紙より(1)'!$P$33:$P$34</c:f>
              <c:strCache>
                <c:ptCount val="2"/>
                <c:pt idx="0">
                  <c:v>大阪市</c:v>
                </c:pt>
                <c:pt idx="1">
                  <c:v>全国</c:v>
                </c:pt>
              </c:strCache>
            </c:strRef>
          </c:cat>
          <c:val>
            <c:numRef>
              <c:f>'(6)学校質問紙より(1)'!$S$33:$S$34</c:f>
              <c:numCache>
                <c:formatCode>0.0_ </c:formatCode>
                <c:ptCount val="2"/>
                <c:pt idx="0">
                  <c:v>13.4</c:v>
                </c:pt>
                <c:pt idx="1">
                  <c:v>13.7</c:v>
                </c:pt>
              </c:numCache>
            </c:numRef>
          </c:val>
        </c:ser>
        <c:ser>
          <c:idx val="3"/>
          <c:order val="3"/>
          <c:tx>
            <c:strRef>
              <c:f>'(6)学校質問紙より(1)'!$T$5</c:f>
              <c:strCache>
                <c:ptCount val="1"/>
                <c:pt idx="0">
                  <c:v>4 </c:v>
                </c:pt>
              </c:strCache>
            </c:strRef>
          </c:tx>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'(6)学校質問紙より(1)'!$P$33:$P$34</c:f>
              <c:strCache>
                <c:ptCount val="2"/>
                <c:pt idx="0">
                  <c:v>大阪市</c:v>
                </c:pt>
                <c:pt idx="1">
                  <c:v>全国</c:v>
                </c:pt>
              </c:strCache>
            </c:strRef>
          </c:cat>
          <c:val>
            <c:numRef>
              <c:f>'(6)学校質問紙より(1)'!$T$33:$T$34</c:f>
              <c:numCache>
                <c:formatCode>0.0_ </c:formatCode>
                <c:ptCount val="2"/>
                <c:pt idx="0">
                  <c:v>0</c:v>
                </c:pt>
                <c:pt idx="1">
                  <c:v>0.4</c:v>
                </c:pt>
              </c:numCache>
            </c:numRef>
          </c:val>
        </c:ser>
        <c:ser>
          <c:idx val="4"/>
          <c:order val="4"/>
          <c:tx>
            <c:strRef>
              <c:f>'(6)学校質問紙より(1)'!$U$5</c:f>
              <c:strCache>
                <c:ptCount val="1"/>
                <c:pt idx="0">
                  <c:v>5 </c:v>
                </c:pt>
              </c:strCache>
            </c:strRef>
          </c:tx>
          <c:spPr>
            <a:solidFill>
              <a:prstClr val="white"/>
            </a:solidFill>
            <a:ln>
              <a:solidFill>
                <a:srgbClr val="000000"/>
              </a:solidFill>
            </a:ln>
          </c:spPr>
          <c:invertIfNegative val="0"/>
          <c:dLbls>
            <c:dLbl>
              <c:idx val="1"/>
              <c:layout>
                <c:manualLayout>
                  <c:x val="2.2759856630824452E-3"/>
                  <c:y val="8.8971929356291706E-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21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'(6)学校質問紙より(1)'!$P$33:$P$34</c:f>
              <c:strCache>
                <c:ptCount val="2"/>
                <c:pt idx="0">
                  <c:v>大阪市</c:v>
                </c:pt>
                <c:pt idx="1">
                  <c:v>全国</c:v>
                </c:pt>
              </c:strCache>
            </c:strRef>
          </c:cat>
          <c:val>
            <c:numRef>
              <c:f>'(6)学校質問紙より(1)'!$U$33:$U$34</c:f>
              <c:numCache>
                <c:formatCode>0.0_ </c:formatCode>
                <c:ptCount val="2"/>
                <c:pt idx="0">
                  <c:v>0</c:v>
                </c:pt>
                <c:pt idx="1">
                  <c:v>0</c:v>
                </c:pt>
              </c:numCache>
            </c:numRef>
          </c:val>
        </c:ser>
        <c:ser>
          <c:idx val="5"/>
          <c:order val="5"/>
          <c:tx>
            <c:strRef>
              <c:f>'(6)学校質問紙より(1)'!$V$5</c:f>
              <c:strCache>
                <c:ptCount val="1"/>
                <c:pt idx="0">
                  <c:v>6 </c:v>
                </c:pt>
              </c:strCache>
            </c:strRef>
          </c:tx>
          <c:spPr>
            <a:solidFill>
              <a:srgbClr val="00B050"/>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'(6)学校質問紙より(1)'!$P$33:$P$34</c:f>
              <c:strCache>
                <c:ptCount val="2"/>
                <c:pt idx="0">
                  <c:v>大阪市</c:v>
                </c:pt>
                <c:pt idx="1">
                  <c:v>全国</c:v>
                </c:pt>
              </c:strCache>
            </c:strRef>
          </c:cat>
          <c:val>
            <c:numRef>
              <c:f>'(6)学校質問紙より(1)'!$V$33:$V$34</c:f>
              <c:numCache>
                <c:formatCode>0.0_ </c:formatCode>
                <c:ptCount val="2"/>
                <c:pt idx="0">
                  <c:v>0</c:v>
                </c:pt>
                <c:pt idx="1">
                  <c:v>0</c:v>
                </c:pt>
              </c:numCache>
            </c:numRef>
          </c:val>
        </c:ser>
        <c:ser>
          <c:idx val="6"/>
          <c:order val="6"/>
          <c:tx>
            <c:strRef>
              <c:f>'(6)学校質問紙より(1)'!$W$5</c:f>
              <c:strCache>
                <c:ptCount val="1"/>
                <c:pt idx="0">
                  <c:v>7 </c:v>
                </c:pt>
              </c:strCache>
            </c:strRef>
          </c:tx>
          <c:spPr>
            <a:solidFill>
              <a:schemeClr val="accent6">
                <a:lumMod val="75000"/>
              </a:schemeClr>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'(6)学校質問紙より(1)'!$P$33:$P$34</c:f>
              <c:strCache>
                <c:ptCount val="2"/>
                <c:pt idx="0">
                  <c:v>大阪市</c:v>
                </c:pt>
                <c:pt idx="1">
                  <c:v>全国</c:v>
                </c:pt>
              </c:strCache>
            </c:strRef>
          </c:cat>
          <c:val>
            <c:numRef>
              <c:f>'(6)学校質問紙より(1)'!$W$33:$W$34</c:f>
              <c:numCache>
                <c:formatCode>0.0_ </c:formatCode>
                <c:ptCount val="2"/>
                <c:pt idx="0">
                  <c:v>0</c:v>
                </c:pt>
                <c:pt idx="1">
                  <c:v>0</c:v>
                </c:pt>
              </c:numCache>
            </c:numRef>
          </c:val>
        </c:ser>
        <c:ser>
          <c:idx val="7"/>
          <c:order val="7"/>
          <c:tx>
            <c:strRef>
              <c:f>'(6)学校質問紙より(1)'!$X$5</c:f>
              <c:strCache>
                <c:ptCount val="1"/>
                <c:pt idx="0">
                  <c:v>8 </c:v>
                </c:pt>
              </c:strCache>
            </c:strRef>
          </c:tx>
          <c:spPr>
            <a:solidFill>
              <a:srgbClr val="66FF99"/>
            </a:solidFill>
            <a:ln>
              <a:solidFill>
                <a:srgbClr val="000000"/>
              </a:solidFill>
            </a:ln>
          </c:spPr>
          <c:invertIfNegative val="0"/>
          <c:dLbls>
            <c:numFmt formatCode="0.0;;" sourceLinked="0"/>
            <c:spPr>
              <a:noFill/>
              <a:ln>
                <a:noFill/>
              </a:ln>
              <a:effectLst/>
            </c:spPr>
            <c:txPr>
              <a:bodyPr/>
              <a:lstStyle/>
              <a:p>
                <a:pPr>
                  <a:defRPr sz="9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'(6)学校質問紙より(1)'!$P$33:$P$34</c:f>
              <c:strCache>
                <c:ptCount val="2"/>
                <c:pt idx="0">
                  <c:v>大阪市</c:v>
                </c:pt>
                <c:pt idx="1">
                  <c:v>全国</c:v>
                </c:pt>
              </c:strCache>
            </c:strRef>
          </c:cat>
          <c:val>
            <c:numRef>
              <c:f>'(6)学校質問紙より(1)'!$X$33:$X$34</c:f>
              <c:numCache>
                <c:formatCode>0.0_ </c:formatCode>
                <c:ptCount val="2"/>
                <c:pt idx="0">
                  <c:v>0</c:v>
                </c:pt>
                <c:pt idx="1">
                  <c:v>0</c:v>
                </c:pt>
              </c:numCache>
            </c:numRef>
          </c:val>
        </c:ser>
        <c:ser>
          <c:idx val="8"/>
          <c:order val="8"/>
          <c:tx>
            <c:strRef>
              <c:f>'(6)学校質問紙より(1)'!$Y$5</c:f>
              <c:strCache>
                <c:ptCount val="1"/>
                <c:pt idx="0">
                  <c:v>9 </c:v>
                </c:pt>
              </c:strCache>
            </c:strRef>
          </c:tx>
          <c:spPr>
            <a:solidFill>
              <a:srgbClr val="FF9999"/>
            </a:solidFill>
            <a:ln>
              <a:solidFill>
                <a:srgbClr val="000000"/>
              </a:solidFill>
            </a:ln>
          </c:spPr>
          <c:invertIfNegative val="0"/>
          <c:dLbls>
            <c:numFmt formatCode="0.0;;" sourceLinked="0"/>
            <c:spPr>
              <a:noFill/>
              <a:ln>
                <a:noFill/>
              </a:ln>
              <a:effectLst/>
            </c:spPr>
            <c:txPr>
              <a:bodyPr/>
              <a:lstStyle/>
              <a:p>
                <a:pPr>
                  <a:defRPr sz="9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'(6)学校質問紙より(1)'!$P$33:$P$34</c:f>
              <c:strCache>
                <c:ptCount val="2"/>
                <c:pt idx="0">
                  <c:v>大阪市</c:v>
                </c:pt>
                <c:pt idx="1">
                  <c:v>全国</c:v>
                </c:pt>
              </c:strCache>
            </c:strRef>
          </c:cat>
          <c:val>
            <c:numRef>
              <c:f>'(6)学校質問紙より(1)'!$Y$33:$Y$34</c:f>
              <c:numCache>
                <c:formatCode>0.0_ </c:formatCode>
                <c:ptCount val="2"/>
                <c:pt idx="0">
                  <c:v>0</c:v>
                </c:pt>
                <c:pt idx="1">
                  <c:v>0</c:v>
                </c:pt>
              </c:numCache>
            </c:numRef>
          </c:val>
        </c:ser>
        <c:ser>
          <c:idx val="9"/>
          <c:order val="9"/>
          <c:tx>
            <c:strRef>
              <c:f>'(6)学校質問紙より(1)'!$Z$5</c:f>
              <c:strCache>
                <c:ptCount val="1"/>
                <c:pt idx="0">
                  <c:v>10</c:v>
                </c:pt>
              </c:strCache>
            </c:strRef>
          </c:tx>
          <c:spPr>
            <a:solidFill>
              <a:srgbClr val="FFC000"/>
            </a:solidFill>
            <a:ln>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'(6)学校質問紙より(1)'!$P$33:$P$34</c:f>
              <c:strCache>
                <c:ptCount val="2"/>
                <c:pt idx="0">
                  <c:v>大阪市</c:v>
                </c:pt>
                <c:pt idx="1">
                  <c:v>全国</c:v>
                </c:pt>
              </c:strCache>
            </c:strRef>
          </c:cat>
          <c:val>
            <c:numRef>
              <c:f>'(6)学校質問紙より(1)'!$Z$33:$Z$34</c:f>
              <c:numCache>
                <c:formatCode>0.0_ </c:formatCode>
                <c:ptCount val="2"/>
                <c:pt idx="0">
                  <c:v>0</c:v>
                </c:pt>
                <c:pt idx="1">
                  <c:v>0</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7895552"/>
        <c:axId val="117897088"/>
      </c:barChart>
      <c:catAx>
        <c:axId val="117895552"/>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7897088"/>
        <c:crosses val="autoZero"/>
        <c:auto val="1"/>
        <c:lblAlgn val="ctr"/>
        <c:lblOffset val="30"/>
        <c:tickLblSkip val="1"/>
        <c:tickMarkSkip val="1"/>
        <c:noMultiLvlLbl val="0"/>
      </c:catAx>
      <c:valAx>
        <c:axId val="117897088"/>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7895552"/>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19"/>
          <c:w val="0.82559283747314793"/>
          <c:h val="0.67455217732820005"/>
        </c:manualLayout>
      </c:layout>
      <c:barChart>
        <c:barDir val="bar"/>
        <c:grouping val="percentStacked"/>
        <c:varyColors val="0"/>
        <c:ser>
          <c:idx val="0"/>
          <c:order val="0"/>
          <c:tx>
            <c:strRef>
              <c:f>'(6)学校質問紙より(1)'!$Q$5</c:f>
              <c:strCache>
                <c:ptCount val="1"/>
                <c:pt idx="0">
                  <c:v>1 </c:v>
                </c:pt>
              </c:strCache>
            </c:strRef>
          </c:tx>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'(6)学校質問紙より(1)'!$P$44:$P$45</c:f>
              <c:strCache>
                <c:ptCount val="2"/>
                <c:pt idx="0">
                  <c:v>大阪市</c:v>
                </c:pt>
                <c:pt idx="1">
                  <c:v>全国</c:v>
                </c:pt>
              </c:strCache>
            </c:strRef>
          </c:cat>
          <c:val>
            <c:numRef>
              <c:f>'(6)学校質問紙より(1)'!$Q$44:$Q$45</c:f>
              <c:numCache>
                <c:formatCode>0.0_ </c:formatCode>
                <c:ptCount val="2"/>
                <c:pt idx="0">
                  <c:v>11.6</c:v>
                </c:pt>
                <c:pt idx="1">
                  <c:v>9</c:v>
                </c:pt>
              </c:numCache>
            </c:numRef>
          </c:val>
        </c:ser>
        <c:ser>
          <c:idx val="1"/>
          <c:order val="1"/>
          <c:tx>
            <c:strRef>
              <c:f>'(6)学校質問紙より(1)'!$R$5</c:f>
              <c:strCache>
                <c:ptCount val="1"/>
                <c:pt idx="0">
                  <c:v>2 </c:v>
                </c:pt>
              </c:strCache>
            </c:strRef>
          </c:tx>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'(6)学校質問紙より(1)'!$P$44:$P$45</c:f>
              <c:strCache>
                <c:ptCount val="2"/>
                <c:pt idx="0">
                  <c:v>大阪市</c:v>
                </c:pt>
                <c:pt idx="1">
                  <c:v>全国</c:v>
                </c:pt>
              </c:strCache>
            </c:strRef>
          </c:cat>
          <c:val>
            <c:numRef>
              <c:f>'(6)学校質問紙より(1)'!$R$44:$R$45</c:f>
              <c:numCache>
                <c:formatCode>0.0_ </c:formatCode>
                <c:ptCount val="2"/>
                <c:pt idx="0">
                  <c:v>61</c:v>
                </c:pt>
                <c:pt idx="1">
                  <c:v>60.2</c:v>
                </c:pt>
              </c:numCache>
            </c:numRef>
          </c:val>
        </c:ser>
        <c:ser>
          <c:idx val="2"/>
          <c:order val="2"/>
          <c:tx>
            <c:strRef>
              <c:f>'(6)学校質問紙より(1)'!$S$5</c:f>
              <c:strCache>
                <c:ptCount val="1"/>
                <c:pt idx="0">
                  <c:v>3 </c:v>
                </c:pt>
              </c:strCache>
            </c:strRef>
          </c:tx>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'(6)学校質問紙より(1)'!$P$44:$P$45</c:f>
              <c:strCache>
                <c:ptCount val="2"/>
                <c:pt idx="0">
                  <c:v>大阪市</c:v>
                </c:pt>
                <c:pt idx="1">
                  <c:v>全国</c:v>
                </c:pt>
              </c:strCache>
            </c:strRef>
          </c:cat>
          <c:val>
            <c:numRef>
              <c:f>'(6)学校質問紙より(1)'!$S$44:$S$45</c:f>
              <c:numCache>
                <c:formatCode>0.0_ </c:formatCode>
                <c:ptCount val="2"/>
                <c:pt idx="0">
                  <c:v>27.1</c:v>
                </c:pt>
                <c:pt idx="1">
                  <c:v>30</c:v>
                </c:pt>
              </c:numCache>
            </c:numRef>
          </c:val>
        </c:ser>
        <c:ser>
          <c:idx val="3"/>
          <c:order val="3"/>
          <c:tx>
            <c:strRef>
              <c:f>'(6)学校質問紙より(1)'!$T$5</c:f>
              <c:strCache>
                <c:ptCount val="1"/>
                <c:pt idx="0">
                  <c:v>4 </c:v>
                </c:pt>
              </c:strCache>
            </c:strRef>
          </c:tx>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'(6)学校質問紙より(1)'!$P$44:$P$45</c:f>
              <c:strCache>
                <c:ptCount val="2"/>
                <c:pt idx="0">
                  <c:v>大阪市</c:v>
                </c:pt>
                <c:pt idx="1">
                  <c:v>全国</c:v>
                </c:pt>
              </c:strCache>
            </c:strRef>
          </c:cat>
          <c:val>
            <c:numRef>
              <c:f>'(6)学校質問紙より(1)'!$T$44:$T$45</c:f>
              <c:numCache>
                <c:formatCode>0.0_ </c:formatCode>
                <c:ptCount val="2"/>
                <c:pt idx="0">
                  <c:v>0.3</c:v>
                </c:pt>
                <c:pt idx="1">
                  <c:v>0.8</c:v>
                </c:pt>
              </c:numCache>
            </c:numRef>
          </c:val>
        </c:ser>
        <c:ser>
          <c:idx val="4"/>
          <c:order val="4"/>
          <c:tx>
            <c:strRef>
              <c:f>'(6)学校質問紙より(1)'!$U$5</c:f>
              <c:strCache>
                <c:ptCount val="1"/>
                <c:pt idx="0">
                  <c:v>5 </c:v>
                </c:pt>
              </c:strCache>
            </c:strRef>
          </c:tx>
          <c:spPr>
            <a:solidFill>
              <a:prstClr val="white"/>
            </a:solidFill>
            <a:ln>
              <a:solidFill>
                <a:srgbClr val="000000"/>
              </a:solidFill>
            </a:ln>
          </c:spPr>
          <c:invertIfNegative val="0"/>
          <c:dLbls>
            <c:dLbl>
              <c:idx val="1"/>
              <c:layout>
                <c:manualLayout>
                  <c:x val="2.2759856630824452E-3"/>
                  <c:y val="8.897192935629178E-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24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'(6)学校質問紙より(1)'!$P$44:$P$45</c:f>
              <c:strCache>
                <c:ptCount val="2"/>
                <c:pt idx="0">
                  <c:v>大阪市</c:v>
                </c:pt>
                <c:pt idx="1">
                  <c:v>全国</c:v>
                </c:pt>
              </c:strCache>
            </c:strRef>
          </c:cat>
          <c:val>
            <c:numRef>
              <c:f>'(6)学校質問紙より(1)'!$U$44:$U$45</c:f>
              <c:numCache>
                <c:formatCode>0.0_ </c:formatCode>
                <c:ptCount val="2"/>
                <c:pt idx="0">
                  <c:v>0</c:v>
                </c:pt>
                <c:pt idx="1">
                  <c:v>0.1</c:v>
                </c:pt>
              </c:numCache>
            </c:numRef>
          </c:val>
        </c:ser>
        <c:ser>
          <c:idx val="5"/>
          <c:order val="5"/>
          <c:tx>
            <c:strRef>
              <c:f>'(6)学校質問紙より(1)'!$V$5</c:f>
              <c:strCache>
                <c:ptCount val="1"/>
                <c:pt idx="0">
                  <c:v>6 </c:v>
                </c:pt>
              </c:strCache>
            </c:strRef>
          </c:tx>
          <c:spPr>
            <a:solidFill>
              <a:srgbClr val="00B050"/>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'(6)学校質問紙より(1)'!$P$44:$P$45</c:f>
              <c:strCache>
                <c:ptCount val="2"/>
                <c:pt idx="0">
                  <c:v>大阪市</c:v>
                </c:pt>
                <c:pt idx="1">
                  <c:v>全国</c:v>
                </c:pt>
              </c:strCache>
            </c:strRef>
          </c:cat>
          <c:val>
            <c:numRef>
              <c:f>'(6)学校質問紙より(1)'!$V$44:$V$45</c:f>
              <c:numCache>
                <c:formatCode>0.0_ </c:formatCode>
                <c:ptCount val="2"/>
                <c:pt idx="0">
                  <c:v>0</c:v>
                </c:pt>
                <c:pt idx="1">
                  <c:v>0</c:v>
                </c:pt>
              </c:numCache>
            </c:numRef>
          </c:val>
        </c:ser>
        <c:ser>
          <c:idx val="6"/>
          <c:order val="6"/>
          <c:tx>
            <c:strRef>
              <c:f>'(6)学校質問紙より(1)'!$W$5</c:f>
              <c:strCache>
                <c:ptCount val="1"/>
                <c:pt idx="0">
                  <c:v>7 </c:v>
                </c:pt>
              </c:strCache>
            </c:strRef>
          </c:tx>
          <c:spPr>
            <a:solidFill>
              <a:schemeClr val="accent6">
                <a:lumMod val="75000"/>
              </a:schemeClr>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'(6)学校質問紙より(1)'!$P$44:$P$45</c:f>
              <c:strCache>
                <c:ptCount val="2"/>
                <c:pt idx="0">
                  <c:v>大阪市</c:v>
                </c:pt>
                <c:pt idx="1">
                  <c:v>全国</c:v>
                </c:pt>
              </c:strCache>
            </c:strRef>
          </c:cat>
          <c:val>
            <c:numRef>
              <c:f>'(6)学校質問紙より(1)'!$W$44:$W$45</c:f>
              <c:numCache>
                <c:formatCode>0.0_ </c:formatCode>
                <c:ptCount val="2"/>
                <c:pt idx="0">
                  <c:v>0</c:v>
                </c:pt>
                <c:pt idx="1">
                  <c:v>0</c:v>
                </c:pt>
              </c:numCache>
            </c:numRef>
          </c:val>
        </c:ser>
        <c:ser>
          <c:idx val="7"/>
          <c:order val="7"/>
          <c:tx>
            <c:strRef>
              <c:f>'(6)学校質問紙より(1)'!$X$5</c:f>
              <c:strCache>
                <c:ptCount val="1"/>
                <c:pt idx="0">
                  <c:v>8 </c:v>
                </c:pt>
              </c:strCache>
            </c:strRef>
          </c:tx>
          <c:spPr>
            <a:solidFill>
              <a:srgbClr val="66FF99"/>
            </a:solidFill>
            <a:ln>
              <a:solidFill>
                <a:srgbClr val="000000"/>
              </a:solidFill>
            </a:ln>
          </c:spPr>
          <c:invertIfNegative val="0"/>
          <c:dLbls>
            <c:numFmt formatCode="0.0;;" sourceLinked="0"/>
            <c:spPr>
              <a:noFill/>
              <a:ln>
                <a:noFill/>
              </a:ln>
              <a:effectLst/>
            </c:spPr>
            <c:txPr>
              <a:bodyPr/>
              <a:lstStyle/>
              <a:p>
                <a:pPr>
                  <a:defRPr sz="9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'(6)学校質問紙より(1)'!$P$44:$P$45</c:f>
              <c:strCache>
                <c:ptCount val="2"/>
                <c:pt idx="0">
                  <c:v>大阪市</c:v>
                </c:pt>
                <c:pt idx="1">
                  <c:v>全国</c:v>
                </c:pt>
              </c:strCache>
            </c:strRef>
          </c:cat>
          <c:val>
            <c:numRef>
              <c:f>'(6)学校質問紙より(1)'!$X$44:$X$45</c:f>
              <c:numCache>
                <c:formatCode>0.0_ </c:formatCode>
                <c:ptCount val="2"/>
                <c:pt idx="0">
                  <c:v>0</c:v>
                </c:pt>
                <c:pt idx="1">
                  <c:v>0</c:v>
                </c:pt>
              </c:numCache>
            </c:numRef>
          </c:val>
        </c:ser>
        <c:ser>
          <c:idx val="8"/>
          <c:order val="8"/>
          <c:tx>
            <c:strRef>
              <c:f>'(6)学校質問紙より(1)'!$Y$5</c:f>
              <c:strCache>
                <c:ptCount val="1"/>
                <c:pt idx="0">
                  <c:v>9 </c:v>
                </c:pt>
              </c:strCache>
            </c:strRef>
          </c:tx>
          <c:spPr>
            <a:solidFill>
              <a:srgbClr val="FF9999"/>
            </a:solidFill>
            <a:ln>
              <a:solidFill>
                <a:srgbClr val="000000"/>
              </a:solidFill>
            </a:ln>
          </c:spPr>
          <c:invertIfNegative val="0"/>
          <c:dLbls>
            <c:numFmt formatCode="0.0;;" sourceLinked="0"/>
            <c:spPr>
              <a:noFill/>
              <a:ln>
                <a:noFill/>
              </a:ln>
              <a:effectLst/>
            </c:spPr>
            <c:txPr>
              <a:bodyPr/>
              <a:lstStyle/>
              <a:p>
                <a:pPr>
                  <a:defRPr sz="9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'(6)学校質問紙より(1)'!$P$44:$P$45</c:f>
              <c:strCache>
                <c:ptCount val="2"/>
                <c:pt idx="0">
                  <c:v>大阪市</c:v>
                </c:pt>
                <c:pt idx="1">
                  <c:v>全国</c:v>
                </c:pt>
              </c:strCache>
            </c:strRef>
          </c:cat>
          <c:val>
            <c:numRef>
              <c:f>'(6)学校質問紙より(1)'!$Y$44:$Y$45</c:f>
              <c:numCache>
                <c:formatCode>0.0_ </c:formatCode>
                <c:ptCount val="2"/>
                <c:pt idx="0">
                  <c:v>0</c:v>
                </c:pt>
                <c:pt idx="1">
                  <c:v>0</c:v>
                </c:pt>
              </c:numCache>
            </c:numRef>
          </c:val>
        </c:ser>
        <c:ser>
          <c:idx val="9"/>
          <c:order val="9"/>
          <c:tx>
            <c:strRef>
              <c:f>'(6)学校質問紙より(1)'!$Z$5</c:f>
              <c:strCache>
                <c:ptCount val="1"/>
                <c:pt idx="0">
                  <c:v>10</c:v>
                </c:pt>
              </c:strCache>
            </c:strRef>
          </c:tx>
          <c:spPr>
            <a:solidFill>
              <a:srgbClr val="FFC000"/>
            </a:solidFill>
            <a:ln>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'(6)学校質問紙より(1)'!$P$44:$P$45</c:f>
              <c:strCache>
                <c:ptCount val="2"/>
                <c:pt idx="0">
                  <c:v>大阪市</c:v>
                </c:pt>
                <c:pt idx="1">
                  <c:v>全国</c:v>
                </c:pt>
              </c:strCache>
            </c:strRef>
          </c:cat>
          <c:val>
            <c:numRef>
              <c:f>'(6)学校質問紙より(1)'!$Z$44:$Z$45</c:f>
              <c:numCache>
                <c:formatCode>0.0_ </c:formatCode>
                <c:ptCount val="2"/>
                <c:pt idx="0">
                  <c:v>0</c:v>
                </c:pt>
                <c:pt idx="1">
                  <c:v>0</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7641984"/>
        <c:axId val="117643520"/>
      </c:barChart>
      <c:catAx>
        <c:axId val="117641984"/>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7643520"/>
        <c:crosses val="autoZero"/>
        <c:auto val="1"/>
        <c:lblAlgn val="ctr"/>
        <c:lblOffset val="30"/>
        <c:tickLblSkip val="1"/>
        <c:tickMarkSkip val="1"/>
        <c:noMultiLvlLbl val="0"/>
      </c:catAx>
      <c:valAx>
        <c:axId val="117643520"/>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7641984"/>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ja-JP" altLang="en-US" sz="1050" b="0"/>
              <a:t>平均正答率（対全国比）</a:t>
            </a:r>
          </a:p>
        </c:rich>
      </c:tx>
      <c:layout>
        <c:manualLayout>
          <c:xMode val="edge"/>
          <c:yMode val="edge"/>
          <c:x val="0.25534776902887885"/>
          <c:y val="5.3001968503936839E-4"/>
        </c:manualLayout>
      </c:layout>
      <c:overlay val="0"/>
    </c:title>
    <c:autoTitleDeleted val="0"/>
    <c:plotArea>
      <c:layout>
        <c:manualLayout>
          <c:layoutTarget val="inner"/>
          <c:xMode val="edge"/>
          <c:yMode val="edge"/>
          <c:x val="0.28719110197150666"/>
          <c:y val="0.24952631709680079"/>
          <c:w val="0.41598487398390893"/>
          <c:h val="0.62747658908567028"/>
        </c:manualLayout>
      </c:layout>
      <c:radarChart>
        <c:radarStyle val="marker"/>
        <c:varyColors val="0"/>
        <c:ser>
          <c:idx val="1"/>
          <c:order val="0"/>
          <c:tx>
            <c:strRef>
              <c:f>'(3)全体の概要 ・国語'!$X$5</c:f>
              <c:strCache>
                <c:ptCount val="1"/>
                <c:pt idx="0">
                  <c:v>全国</c:v>
                </c:pt>
              </c:strCache>
            </c:strRef>
          </c:tx>
          <c:spPr>
            <a:ln>
              <a:solidFill>
                <a:schemeClr val="bg1">
                  <a:lumMod val="50000"/>
                </a:schemeClr>
              </a:solidFill>
              <a:prstDash val="sysDot"/>
            </a:ln>
          </c:spPr>
          <c:marker>
            <c:symbol val="none"/>
          </c:marker>
          <c:cat>
            <c:strRef>
              <c:f>'(3)全体の概要 ・国語'!$R$6:$R$9</c:f>
              <c:strCache>
                <c:ptCount val="4"/>
                <c:pt idx="0">
                  <c:v>国語Ａ</c:v>
                </c:pt>
                <c:pt idx="1">
                  <c:v>国語Ｂ</c:v>
                </c:pt>
                <c:pt idx="2">
                  <c:v>算数Ａ</c:v>
                </c:pt>
                <c:pt idx="3">
                  <c:v>算数Ｂ</c:v>
                </c:pt>
              </c:strCache>
              <c:extLst>
                <c:ext xmlns:c15="http://schemas.microsoft.com/office/drawing/2012/chart" uri="{02D57815-91ED-43cb-92C2-25804820EDAC}">
                  <c15:fullRef>
                    <c15:sqref>'(3)全体の概要 ・国語'!$R$6:$R$10</c15:sqref>
                  </c15:fullRef>
                </c:ext>
              </c:extLst>
            </c:strRef>
          </c:cat>
          <c:val>
            <c:numRef>
              <c:f>'(3)全体の概要 ・国語'!$X$6:$X$9</c:f>
              <c:numCache>
                <c:formatCode>0.0_);[Red]\(0.0\)</c:formatCode>
                <c:ptCount val="4"/>
                <c:pt idx="0">
                  <c:v>1</c:v>
                </c:pt>
                <c:pt idx="1">
                  <c:v>1</c:v>
                </c:pt>
                <c:pt idx="2">
                  <c:v>1</c:v>
                </c:pt>
                <c:pt idx="3">
                  <c:v>1</c:v>
                </c:pt>
              </c:numCache>
              <c:extLst>
                <c:ext xmlns:c15="http://schemas.microsoft.com/office/drawing/2012/chart" uri="{02D57815-91ED-43cb-92C2-25804820EDAC}">
                  <c15:fullRef>
                    <c15:sqref>'(3)全体の概要 ・国語'!$X$6:$X$10</c15:sqref>
                  </c15:fullRef>
                </c:ext>
              </c:extLst>
            </c:numRef>
          </c:val>
        </c:ser>
        <c:ser>
          <c:idx val="2"/>
          <c:order val="1"/>
          <c:tx>
            <c:strRef>
              <c:f>'(3)全体の概要 ・国語'!$W$5</c:f>
              <c:strCache>
                <c:ptCount val="1"/>
                <c:pt idx="0">
                  <c:v>大阪市</c:v>
                </c:pt>
              </c:strCache>
            </c:strRef>
          </c:tx>
          <c:spPr>
            <a:ln w="22225">
              <a:solidFill>
                <a:schemeClr val="bg1">
                  <a:lumMod val="75000"/>
                </a:schemeClr>
              </a:solidFill>
            </a:ln>
          </c:spPr>
          <c:marker>
            <c:symbol val="circle"/>
            <c:size val="4"/>
            <c:spPr>
              <a:solidFill>
                <a:schemeClr val="bg1">
                  <a:lumMod val="75000"/>
                </a:schemeClr>
              </a:solidFill>
              <a:ln w="12700">
                <a:solidFill>
                  <a:schemeClr val="bg1">
                    <a:lumMod val="75000"/>
                  </a:schemeClr>
                </a:solidFill>
              </a:ln>
            </c:spPr>
          </c:marker>
          <c:cat>
            <c:strRef>
              <c:f>'(3)全体の概要 ・国語'!$R$6:$R$9</c:f>
              <c:strCache>
                <c:ptCount val="4"/>
                <c:pt idx="0">
                  <c:v>国語Ａ</c:v>
                </c:pt>
                <c:pt idx="1">
                  <c:v>国語Ｂ</c:v>
                </c:pt>
                <c:pt idx="2">
                  <c:v>算数Ａ</c:v>
                </c:pt>
                <c:pt idx="3">
                  <c:v>算数Ｂ</c:v>
                </c:pt>
              </c:strCache>
              <c:extLst>
                <c:ext xmlns:c15="http://schemas.microsoft.com/office/drawing/2012/chart" uri="{02D57815-91ED-43cb-92C2-25804820EDAC}">
                  <c15:fullRef>
                    <c15:sqref>'(3)全体の概要 ・国語'!$R$6:$R$10</c15:sqref>
                  </c15:fullRef>
                </c:ext>
              </c:extLst>
            </c:strRef>
          </c:cat>
          <c:val>
            <c:numRef>
              <c:f>'(3)全体の概要 ・国語'!$W$6:$W$9</c:f>
              <c:numCache>
                <c:formatCode>0.000_);[Red]\(0.000\)</c:formatCode>
                <c:ptCount val="4"/>
                <c:pt idx="0">
                  <c:v>0.95610425240054864</c:v>
                </c:pt>
                <c:pt idx="1">
                  <c:v>0.94463667820069208</c:v>
                </c:pt>
                <c:pt idx="2">
                  <c:v>0.97036082474226804</c:v>
                </c:pt>
                <c:pt idx="3">
                  <c:v>0.94703389830508478</c:v>
                </c:pt>
              </c:numCache>
              <c:extLst>
                <c:ext xmlns:c15="http://schemas.microsoft.com/office/drawing/2012/chart" uri="{02D57815-91ED-43cb-92C2-25804820EDAC}">
                  <c15:fullRef>
                    <c15:sqref>'(3)全体の概要 ・国語'!$W$6:$W$10</c15:sqref>
                  </c15:fullRef>
                </c:ext>
              </c:extLst>
            </c:numRef>
          </c:val>
        </c:ser>
        <c:ser>
          <c:idx val="0"/>
          <c:order val="2"/>
          <c:tx>
            <c:strRef>
              <c:f>'(3)全体の概要 ・国語'!$V$5</c:f>
              <c:strCache>
                <c:ptCount val="1"/>
                <c:pt idx="0">
                  <c:v>学校</c:v>
                </c:pt>
              </c:strCache>
            </c:strRef>
          </c:tx>
          <c:spPr>
            <a:ln>
              <a:solidFill>
                <a:schemeClr val="tx1"/>
              </a:solidFill>
            </a:ln>
          </c:spPr>
          <c:marker>
            <c:symbol val="diamond"/>
            <c:size val="7"/>
            <c:spPr>
              <a:solidFill>
                <a:sysClr val="windowText" lastClr="000000"/>
              </a:solidFill>
              <a:ln>
                <a:solidFill>
                  <a:prstClr val="black"/>
                </a:solidFill>
              </a:ln>
            </c:spPr>
          </c:marker>
          <c:cat>
            <c:strRef>
              <c:f>'(3)全体の概要 ・国語'!$R$6:$R$9</c:f>
              <c:strCache>
                <c:ptCount val="4"/>
                <c:pt idx="0">
                  <c:v>国語Ａ</c:v>
                </c:pt>
                <c:pt idx="1">
                  <c:v>国語Ｂ</c:v>
                </c:pt>
                <c:pt idx="2">
                  <c:v>算数Ａ</c:v>
                </c:pt>
                <c:pt idx="3">
                  <c:v>算数Ｂ</c:v>
                </c:pt>
              </c:strCache>
              <c:extLst>
                <c:ext xmlns:c15="http://schemas.microsoft.com/office/drawing/2012/chart" uri="{02D57815-91ED-43cb-92C2-25804820EDAC}">
                  <c15:fullRef>
                    <c15:sqref>'(3)全体の概要 ・国語'!$R$6:$R$10</c15:sqref>
                  </c15:fullRef>
                </c:ext>
              </c:extLst>
            </c:strRef>
          </c:cat>
          <c:val>
            <c:numRef>
              <c:f>'(3)全体の概要 ・国語'!$V$6:$V$9</c:f>
              <c:numCache>
                <c:formatCode>0.000_);[Red]\(0.000\)</c:formatCode>
                <c:ptCount val="4"/>
                <c:pt idx="0">
                  <c:v>0.60493827160493829</c:v>
                </c:pt>
                <c:pt idx="1">
                  <c:v>0.61591695501730104</c:v>
                </c:pt>
                <c:pt idx="2">
                  <c:v>0.74226804123711343</c:v>
                </c:pt>
                <c:pt idx="3">
                  <c:v>0.52542372881355925</c:v>
                </c:pt>
              </c:numCache>
              <c:extLst>
                <c:ext xmlns:c15="http://schemas.microsoft.com/office/drawing/2012/chart" uri="{02D57815-91ED-43cb-92C2-25804820EDAC}">
                  <c15:fullRef>
                    <c15:sqref>'(3)全体の概要 ・国語'!$V$6:$V$10</c15:sqref>
                  </c15:fullRef>
                </c:ext>
              </c:extLst>
            </c:numRef>
          </c:val>
        </c:ser>
        <c:dLbls>
          <c:showLegendKey val="0"/>
          <c:showVal val="0"/>
          <c:showCatName val="0"/>
          <c:showSerName val="0"/>
          <c:showPercent val="0"/>
          <c:showBubbleSize val="0"/>
        </c:dLbls>
        <c:axId val="113555328"/>
        <c:axId val="113556864"/>
      </c:radarChart>
      <c:catAx>
        <c:axId val="113555328"/>
        <c:scaling>
          <c:orientation val="minMax"/>
        </c:scaling>
        <c:delete val="0"/>
        <c:axPos val="b"/>
        <c:majorGridlines/>
        <c:numFmt formatCode="General" sourceLinked="0"/>
        <c:majorTickMark val="out"/>
        <c:minorTickMark val="none"/>
        <c:tickLblPos val="nextTo"/>
        <c:txPr>
          <a:bodyPr/>
          <a:lstStyle/>
          <a:p>
            <a:pPr>
              <a:defRPr sz="1050"/>
            </a:pPr>
            <a:endParaRPr lang="ja-JP"/>
          </a:p>
        </c:txPr>
        <c:crossAx val="113556864"/>
        <c:crosses val="autoZero"/>
        <c:auto val="1"/>
        <c:lblAlgn val="ctr"/>
        <c:lblOffset val="100"/>
        <c:noMultiLvlLbl val="0"/>
      </c:catAx>
      <c:valAx>
        <c:axId val="113556864"/>
        <c:scaling>
          <c:orientation val="minMax"/>
        </c:scaling>
        <c:delete val="0"/>
        <c:axPos val="l"/>
        <c:numFmt formatCode="#,##0.0_);\(#,##0.0\)" sourceLinked="0"/>
        <c:majorTickMark val="cross"/>
        <c:minorTickMark val="none"/>
        <c:tickLblPos val="nextTo"/>
        <c:txPr>
          <a:bodyPr/>
          <a:lstStyle/>
          <a:p>
            <a:pPr>
              <a:defRPr sz="1050"/>
            </a:pPr>
            <a:endParaRPr lang="ja-JP"/>
          </a:p>
        </c:txPr>
        <c:crossAx val="113555328"/>
        <c:crosses val="autoZero"/>
        <c:crossBetween val="between"/>
      </c:valAx>
    </c:plotArea>
    <c:legend>
      <c:legendPos val="r"/>
      <c:layout>
        <c:manualLayout>
          <c:xMode val="edge"/>
          <c:yMode val="edge"/>
          <c:x val="0.65592113860289503"/>
          <c:y val="0.68186107908899229"/>
          <c:w val="0.31907885316811285"/>
          <c:h val="0.29594759256715181"/>
        </c:manualLayout>
      </c:layout>
      <c:overlay val="0"/>
      <c:spPr>
        <a:ln>
          <a:solidFill>
            <a:sysClr val="windowText" lastClr="000000"/>
          </a:solidFill>
        </a:ln>
      </c:spPr>
      <c:txPr>
        <a:bodyPr/>
        <a:lstStyle/>
        <a:p>
          <a:pPr>
            <a:defRPr sz="800"/>
          </a:pPr>
          <a:endParaRPr lang="ja-JP"/>
        </a:p>
      </c:txPr>
    </c:legend>
    <c:plotVisOnly val="1"/>
    <c:dispBlanksAs val="gap"/>
    <c:showDLblsOverMax val="0"/>
  </c:chart>
  <c:printSettings>
    <c:headerFooter/>
    <c:pageMargins b="0.19685039370078738" l="0.59055118110232685" r="0.39370078740157488" t="0.19685039370078738" header="0.30000000000000032" footer="0.30000000000000032"/>
    <c:pageSetup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24"/>
          <c:w val="0.82559283747314816"/>
          <c:h val="0.67455217732820005"/>
        </c:manualLayout>
      </c:layout>
      <c:barChart>
        <c:barDir val="bar"/>
        <c:grouping val="percentStacked"/>
        <c:varyColors val="0"/>
        <c:ser>
          <c:idx val="0"/>
          <c:order val="0"/>
          <c:tx>
            <c:strRef>
              <c:f>'(6)学校質問紙より(1)'!$Q$5</c:f>
              <c:strCache>
                <c:ptCount val="1"/>
                <c:pt idx="0">
                  <c:v>1 </c:v>
                </c:pt>
              </c:strCache>
            </c:strRef>
          </c:tx>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'(6)学校質問紙より(1)'!$P$54:$P$55</c:f>
              <c:strCache>
                <c:ptCount val="2"/>
                <c:pt idx="0">
                  <c:v>大阪市</c:v>
                </c:pt>
                <c:pt idx="1">
                  <c:v>全国</c:v>
                </c:pt>
              </c:strCache>
            </c:strRef>
          </c:cat>
          <c:val>
            <c:numRef>
              <c:f>'(6)学校質問紙より(1)'!$Q$54:$Q$55</c:f>
              <c:numCache>
                <c:formatCode>0.0_ </c:formatCode>
                <c:ptCount val="2"/>
                <c:pt idx="0">
                  <c:v>2.1</c:v>
                </c:pt>
                <c:pt idx="1">
                  <c:v>14.2</c:v>
                </c:pt>
              </c:numCache>
            </c:numRef>
          </c:val>
        </c:ser>
        <c:ser>
          <c:idx val="1"/>
          <c:order val="1"/>
          <c:tx>
            <c:strRef>
              <c:f>'(6)学校質問紙より(1)'!$R$5</c:f>
              <c:strCache>
                <c:ptCount val="1"/>
                <c:pt idx="0">
                  <c:v>2 </c:v>
                </c:pt>
              </c:strCache>
            </c:strRef>
          </c:tx>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'(6)学校質問紙より(1)'!$P$54:$P$55</c:f>
              <c:strCache>
                <c:ptCount val="2"/>
                <c:pt idx="0">
                  <c:v>大阪市</c:v>
                </c:pt>
                <c:pt idx="1">
                  <c:v>全国</c:v>
                </c:pt>
              </c:strCache>
            </c:strRef>
          </c:cat>
          <c:val>
            <c:numRef>
              <c:f>'(6)学校質問紙より(1)'!$R$54:$R$55</c:f>
              <c:numCache>
                <c:formatCode>0.0_ </c:formatCode>
                <c:ptCount val="2"/>
                <c:pt idx="0">
                  <c:v>3.1</c:v>
                </c:pt>
                <c:pt idx="1">
                  <c:v>15.2</c:v>
                </c:pt>
              </c:numCache>
            </c:numRef>
          </c:val>
        </c:ser>
        <c:ser>
          <c:idx val="2"/>
          <c:order val="2"/>
          <c:tx>
            <c:strRef>
              <c:f>'(6)学校質問紙より(1)'!$S$5</c:f>
              <c:strCache>
                <c:ptCount val="1"/>
                <c:pt idx="0">
                  <c:v>3 </c:v>
                </c:pt>
              </c:strCache>
            </c:strRef>
          </c:tx>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'(6)学校質問紙より(1)'!$P$54:$P$55</c:f>
              <c:strCache>
                <c:ptCount val="2"/>
                <c:pt idx="0">
                  <c:v>大阪市</c:v>
                </c:pt>
                <c:pt idx="1">
                  <c:v>全国</c:v>
                </c:pt>
              </c:strCache>
            </c:strRef>
          </c:cat>
          <c:val>
            <c:numRef>
              <c:f>'(6)学校質問紙より(1)'!$S$54:$S$55</c:f>
              <c:numCache>
                <c:formatCode>0.0_ </c:formatCode>
                <c:ptCount val="2"/>
                <c:pt idx="0">
                  <c:v>7.5</c:v>
                </c:pt>
                <c:pt idx="1">
                  <c:v>19.5</c:v>
                </c:pt>
              </c:numCache>
            </c:numRef>
          </c:val>
        </c:ser>
        <c:ser>
          <c:idx val="3"/>
          <c:order val="3"/>
          <c:tx>
            <c:strRef>
              <c:f>'(6)学校質問紙より(1)'!$T$5</c:f>
              <c:strCache>
                <c:ptCount val="1"/>
                <c:pt idx="0">
                  <c:v>4 </c:v>
                </c:pt>
              </c:strCache>
            </c:strRef>
          </c:tx>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'(6)学校質問紙より(1)'!$P$54:$P$55</c:f>
              <c:strCache>
                <c:ptCount val="2"/>
                <c:pt idx="0">
                  <c:v>大阪市</c:v>
                </c:pt>
                <c:pt idx="1">
                  <c:v>全国</c:v>
                </c:pt>
              </c:strCache>
            </c:strRef>
          </c:cat>
          <c:val>
            <c:numRef>
              <c:f>'(6)学校質問紙より(1)'!$T$54:$T$55</c:f>
              <c:numCache>
                <c:formatCode>0.0_ </c:formatCode>
                <c:ptCount val="2"/>
                <c:pt idx="0">
                  <c:v>27.1</c:v>
                </c:pt>
                <c:pt idx="1">
                  <c:v>28.2</c:v>
                </c:pt>
              </c:numCache>
            </c:numRef>
          </c:val>
        </c:ser>
        <c:ser>
          <c:idx val="4"/>
          <c:order val="4"/>
          <c:tx>
            <c:strRef>
              <c:f>'(6)学校質問紙より(1)'!$U$5</c:f>
              <c:strCache>
                <c:ptCount val="1"/>
                <c:pt idx="0">
                  <c:v>5 </c:v>
                </c:pt>
              </c:strCache>
            </c:strRef>
          </c:tx>
          <c:spPr>
            <a:solidFill>
              <a:prstClr val="white"/>
            </a:solidFill>
            <a:ln>
              <a:solidFill>
                <a:srgbClr val="000000"/>
              </a:solidFill>
            </a:ln>
          </c:spPr>
          <c:invertIfNegative val="0"/>
          <c:dLbls>
            <c:dLbl>
              <c:idx val="1"/>
              <c:layout>
                <c:manualLayout>
                  <c:x val="2.2759856630824452E-3"/>
                  <c:y val="8.8971929356291886E-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3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'(6)学校質問紙より(1)'!$P$54:$P$55</c:f>
              <c:strCache>
                <c:ptCount val="2"/>
                <c:pt idx="0">
                  <c:v>大阪市</c:v>
                </c:pt>
                <c:pt idx="1">
                  <c:v>全国</c:v>
                </c:pt>
              </c:strCache>
            </c:strRef>
          </c:cat>
          <c:val>
            <c:numRef>
              <c:f>'(6)学校質問紙より(1)'!$U$54:$U$55</c:f>
              <c:numCache>
                <c:formatCode>0.0_ </c:formatCode>
                <c:ptCount val="2"/>
                <c:pt idx="0">
                  <c:v>27.4</c:v>
                </c:pt>
                <c:pt idx="1">
                  <c:v>13.5</c:v>
                </c:pt>
              </c:numCache>
            </c:numRef>
          </c:val>
        </c:ser>
        <c:ser>
          <c:idx val="5"/>
          <c:order val="5"/>
          <c:tx>
            <c:strRef>
              <c:f>'(6)学校質問紙より(1)'!$V$5</c:f>
              <c:strCache>
                <c:ptCount val="1"/>
                <c:pt idx="0">
                  <c:v>6 </c:v>
                </c:pt>
              </c:strCache>
            </c:strRef>
          </c:tx>
          <c:spPr>
            <a:solidFill>
              <a:srgbClr val="00B050"/>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'(6)学校質問紙より(1)'!$P$54:$P$55</c:f>
              <c:strCache>
                <c:ptCount val="2"/>
                <c:pt idx="0">
                  <c:v>大阪市</c:v>
                </c:pt>
                <c:pt idx="1">
                  <c:v>全国</c:v>
                </c:pt>
              </c:strCache>
            </c:strRef>
          </c:cat>
          <c:val>
            <c:numRef>
              <c:f>'(6)学校質問紙より(1)'!$V$54:$V$55</c:f>
              <c:numCache>
                <c:formatCode>0.0_ </c:formatCode>
                <c:ptCount val="2"/>
                <c:pt idx="0">
                  <c:v>28.1</c:v>
                </c:pt>
                <c:pt idx="1">
                  <c:v>7.1</c:v>
                </c:pt>
              </c:numCache>
            </c:numRef>
          </c:val>
        </c:ser>
        <c:ser>
          <c:idx val="6"/>
          <c:order val="6"/>
          <c:tx>
            <c:strRef>
              <c:f>'(6)学校質問紙より(1)'!$W$5</c:f>
              <c:strCache>
                <c:ptCount val="1"/>
                <c:pt idx="0">
                  <c:v>7 </c:v>
                </c:pt>
              </c:strCache>
            </c:strRef>
          </c:tx>
          <c:spPr>
            <a:solidFill>
              <a:schemeClr val="accent6">
                <a:lumMod val="75000"/>
              </a:schemeClr>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'(6)学校質問紙より(1)'!$P$54:$P$55</c:f>
              <c:strCache>
                <c:ptCount val="2"/>
                <c:pt idx="0">
                  <c:v>大阪市</c:v>
                </c:pt>
                <c:pt idx="1">
                  <c:v>全国</c:v>
                </c:pt>
              </c:strCache>
            </c:strRef>
          </c:cat>
          <c:val>
            <c:numRef>
              <c:f>'(6)学校質問紙より(1)'!$W$54:$W$55</c:f>
              <c:numCache>
                <c:formatCode>0.0_ </c:formatCode>
                <c:ptCount val="2"/>
                <c:pt idx="0">
                  <c:v>4.8</c:v>
                </c:pt>
                <c:pt idx="1">
                  <c:v>2.2999999999999998</c:v>
                </c:pt>
              </c:numCache>
            </c:numRef>
          </c:val>
        </c:ser>
        <c:ser>
          <c:idx val="7"/>
          <c:order val="7"/>
          <c:tx>
            <c:strRef>
              <c:f>'(6)学校質問紙より(1)'!$X$5</c:f>
              <c:strCache>
                <c:ptCount val="1"/>
                <c:pt idx="0">
                  <c:v>8 </c:v>
                </c:pt>
              </c:strCache>
            </c:strRef>
          </c:tx>
          <c:spPr>
            <a:solidFill>
              <a:srgbClr val="66FF99"/>
            </a:solidFill>
            <a:ln>
              <a:solidFill>
                <a:srgbClr val="000000"/>
              </a:solidFill>
            </a:ln>
          </c:spPr>
          <c:invertIfNegative val="0"/>
          <c:dLbls>
            <c:numFmt formatCode="0.0;;" sourceLinked="0"/>
            <c:spPr>
              <a:noFill/>
              <a:ln>
                <a:noFill/>
              </a:ln>
              <a:effectLst/>
            </c:spPr>
            <c:txPr>
              <a:bodyPr/>
              <a:lstStyle/>
              <a:p>
                <a:pPr>
                  <a:defRPr sz="9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'(6)学校質問紙より(1)'!$P$54:$P$55</c:f>
              <c:strCache>
                <c:ptCount val="2"/>
                <c:pt idx="0">
                  <c:v>大阪市</c:v>
                </c:pt>
                <c:pt idx="1">
                  <c:v>全国</c:v>
                </c:pt>
              </c:strCache>
            </c:strRef>
          </c:cat>
          <c:val>
            <c:numRef>
              <c:f>'(6)学校質問紙より(1)'!$X$54:$X$55</c:f>
              <c:numCache>
                <c:formatCode>0.0_ </c:formatCode>
                <c:ptCount val="2"/>
                <c:pt idx="0">
                  <c:v>0</c:v>
                </c:pt>
                <c:pt idx="1">
                  <c:v>0.1</c:v>
                </c:pt>
              </c:numCache>
            </c:numRef>
          </c:val>
        </c:ser>
        <c:ser>
          <c:idx val="8"/>
          <c:order val="8"/>
          <c:tx>
            <c:strRef>
              <c:f>'(6)学校質問紙より(1)'!$Y$5</c:f>
              <c:strCache>
                <c:ptCount val="1"/>
                <c:pt idx="0">
                  <c:v>9 </c:v>
                </c:pt>
              </c:strCache>
            </c:strRef>
          </c:tx>
          <c:spPr>
            <a:solidFill>
              <a:srgbClr val="FF9999"/>
            </a:solidFill>
            <a:ln>
              <a:solidFill>
                <a:srgbClr val="000000"/>
              </a:solidFill>
            </a:ln>
          </c:spPr>
          <c:invertIfNegative val="0"/>
          <c:dLbls>
            <c:numFmt formatCode="0.0;;" sourceLinked="0"/>
            <c:spPr>
              <a:noFill/>
              <a:ln>
                <a:noFill/>
              </a:ln>
              <a:effectLst/>
            </c:spPr>
            <c:txPr>
              <a:bodyPr/>
              <a:lstStyle/>
              <a:p>
                <a:pPr>
                  <a:defRPr sz="9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'(6)学校質問紙より(1)'!$P$54:$P$55</c:f>
              <c:strCache>
                <c:ptCount val="2"/>
                <c:pt idx="0">
                  <c:v>大阪市</c:v>
                </c:pt>
                <c:pt idx="1">
                  <c:v>全国</c:v>
                </c:pt>
              </c:strCache>
            </c:strRef>
          </c:cat>
          <c:val>
            <c:numRef>
              <c:f>'(6)学校質問紙より(1)'!$Y$54:$Y$55</c:f>
              <c:numCache>
                <c:formatCode>0.0_ </c:formatCode>
                <c:ptCount val="2"/>
                <c:pt idx="0">
                  <c:v>0</c:v>
                </c:pt>
                <c:pt idx="1">
                  <c:v>0</c:v>
                </c:pt>
              </c:numCache>
            </c:numRef>
          </c:val>
        </c:ser>
        <c:ser>
          <c:idx val="9"/>
          <c:order val="9"/>
          <c:tx>
            <c:strRef>
              <c:f>'(6)学校質問紙より(1)'!$Z$5</c:f>
              <c:strCache>
                <c:ptCount val="1"/>
                <c:pt idx="0">
                  <c:v>10</c:v>
                </c:pt>
              </c:strCache>
            </c:strRef>
          </c:tx>
          <c:spPr>
            <a:solidFill>
              <a:srgbClr val="FFC000"/>
            </a:solidFill>
            <a:ln>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'(6)学校質問紙より(1)'!$P$54:$P$55</c:f>
              <c:strCache>
                <c:ptCount val="2"/>
                <c:pt idx="0">
                  <c:v>大阪市</c:v>
                </c:pt>
                <c:pt idx="1">
                  <c:v>全国</c:v>
                </c:pt>
              </c:strCache>
            </c:strRef>
          </c:cat>
          <c:val>
            <c:numRef>
              <c:f>'(6)学校質問紙より(1)'!$Z$54:$Z$55</c:f>
              <c:numCache>
                <c:formatCode>0.0_ </c:formatCode>
                <c:ptCount val="2"/>
                <c:pt idx="0">
                  <c:v>0</c:v>
                </c:pt>
                <c:pt idx="1">
                  <c:v>0</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8195712"/>
        <c:axId val="118197248"/>
      </c:barChart>
      <c:catAx>
        <c:axId val="118195712"/>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8197248"/>
        <c:crosses val="autoZero"/>
        <c:auto val="1"/>
        <c:lblAlgn val="ctr"/>
        <c:lblOffset val="30"/>
        <c:tickLblSkip val="1"/>
        <c:tickMarkSkip val="1"/>
        <c:noMultiLvlLbl val="0"/>
      </c:catAx>
      <c:valAx>
        <c:axId val="118197248"/>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8195712"/>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964336917562746E-2"/>
          <c:y val="6.3498376262289241E-2"/>
          <c:w val="0.23416179465139941"/>
          <c:h val="0.61761392094543455"/>
        </c:manualLayout>
      </c:layout>
      <c:barChart>
        <c:barDir val="bar"/>
        <c:grouping val="percentStacked"/>
        <c:varyColors val="0"/>
        <c:ser>
          <c:idx val="0"/>
          <c:order val="0"/>
          <c:tx>
            <c:strRef>
              <c:f>'(6)学校質問紙より(1)'!$Q$5</c:f>
              <c:strCache>
                <c:ptCount val="1"/>
                <c:pt idx="0">
                  <c:v>1 </c:v>
                </c:pt>
              </c:strCache>
            </c:strRef>
          </c:tx>
          <c:spPr>
            <a:solidFill>
              <a:srgbClr val="9999FF"/>
            </a:solidFill>
            <a:ln w="12700">
              <a:solidFill>
                <a:srgbClr val="000000"/>
              </a:solidFill>
              <a:prstDash val="solid"/>
            </a:ln>
          </c:spPr>
          <c:invertIfNegative val="0"/>
          <c:cat>
            <c:strRef>
              <c:f>'(6)学校質問紙より(1)'!$P$12:$P$14</c:f>
              <c:strCache>
                <c:ptCount val="3"/>
                <c:pt idx="0">
                  <c:v>学校</c:v>
                </c:pt>
                <c:pt idx="1">
                  <c:v>大阪市</c:v>
                </c:pt>
                <c:pt idx="2">
                  <c:v>全国</c:v>
                </c:pt>
              </c:strCache>
            </c:strRef>
          </c:cat>
          <c:val>
            <c:numRef>
              <c:f>'(6)学校質問紙より(1)'!$Q$12:$Q$14</c:f>
              <c:numCache>
                <c:formatCode>0.0_ </c:formatCode>
                <c:ptCount val="3"/>
                <c:pt idx="0" formatCode="0_ ">
                  <c:v>0</c:v>
                </c:pt>
                <c:pt idx="1">
                  <c:v>27.4</c:v>
                </c:pt>
                <c:pt idx="2">
                  <c:v>26.3</c:v>
                </c:pt>
              </c:numCache>
            </c:numRef>
          </c:val>
        </c:ser>
        <c:ser>
          <c:idx val="1"/>
          <c:order val="1"/>
          <c:tx>
            <c:strRef>
              <c:f>'(6)学校質問紙より(1)'!$R$5</c:f>
              <c:strCache>
                <c:ptCount val="1"/>
                <c:pt idx="0">
                  <c:v>2 </c:v>
                </c:pt>
              </c:strCache>
            </c:strRef>
          </c:tx>
          <c:spPr>
            <a:solidFill>
              <a:srgbClr val="993366"/>
            </a:solidFill>
            <a:ln w="12700">
              <a:solidFill>
                <a:srgbClr val="000000"/>
              </a:solidFill>
              <a:prstDash val="solid"/>
            </a:ln>
          </c:spPr>
          <c:invertIfNegative val="0"/>
          <c:cat>
            <c:strRef>
              <c:f>'(6)学校質問紙より(1)'!$P$12:$P$14</c:f>
              <c:strCache>
                <c:ptCount val="3"/>
                <c:pt idx="0">
                  <c:v>学校</c:v>
                </c:pt>
                <c:pt idx="1">
                  <c:v>大阪市</c:v>
                </c:pt>
                <c:pt idx="2">
                  <c:v>全国</c:v>
                </c:pt>
              </c:strCache>
            </c:strRef>
          </c:cat>
          <c:val>
            <c:numRef>
              <c:f>'(6)学校質問紙より(1)'!$R$12:$R$14</c:f>
              <c:numCache>
                <c:formatCode>0.0_ </c:formatCode>
                <c:ptCount val="3"/>
                <c:pt idx="0" formatCode="0_ ">
                  <c:v>0</c:v>
                </c:pt>
                <c:pt idx="1">
                  <c:v>66.099999999999994</c:v>
                </c:pt>
                <c:pt idx="2">
                  <c:v>67.099999999999994</c:v>
                </c:pt>
              </c:numCache>
            </c:numRef>
          </c:val>
        </c:ser>
        <c:ser>
          <c:idx val="2"/>
          <c:order val="2"/>
          <c:tx>
            <c:strRef>
              <c:f>'(6)学校質問紙より(1)'!$S$5</c:f>
              <c:strCache>
                <c:ptCount val="1"/>
                <c:pt idx="0">
                  <c:v>3 </c:v>
                </c:pt>
              </c:strCache>
            </c:strRef>
          </c:tx>
          <c:spPr>
            <a:solidFill>
              <a:srgbClr val="FFFFCC"/>
            </a:solidFill>
            <a:ln w="12700">
              <a:solidFill>
                <a:srgbClr val="000000"/>
              </a:solidFill>
              <a:prstDash val="solid"/>
            </a:ln>
          </c:spPr>
          <c:invertIfNegative val="0"/>
          <c:cat>
            <c:strRef>
              <c:f>'(6)学校質問紙より(1)'!$P$12:$P$14</c:f>
              <c:strCache>
                <c:ptCount val="3"/>
                <c:pt idx="0">
                  <c:v>学校</c:v>
                </c:pt>
                <c:pt idx="1">
                  <c:v>大阪市</c:v>
                </c:pt>
                <c:pt idx="2">
                  <c:v>全国</c:v>
                </c:pt>
              </c:strCache>
            </c:strRef>
          </c:cat>
          <c:val>
            <c:numRef>
              <c:f>'(6)学校質問紙より(1)'!$S$12:$S$14</c:f>
              <c:numCache>
                <c:formatCode>0.0_ </c:formatCode>
                <c:ptCount val="3"/>
                <c:pt idx="0" formatCode="0_ ">
                  <c:v>0</c:v>
                </c:pt>
                <c:pt idx="1">
                  <c:v>6.5</c:v>
                </c:pt>
                <c:pt idx="2">
                  <c:v>6.4</c:v>
                </c:pt>
              </c:numCache>
            </c:numRef>
          </c:val>
        </c:ser>
        <c:ser>
          <c:idx val="3"/>
          <c:order val="3"/>
          <c:tx>
            <c:strRef>
              <c:f>'(6)学校質問紙より(1)'!$T$5</c:f>
              <c:strCache>
                <c:ptCount val="1"/>
                <c:pt idx="0">
                  <c:v>4 </c:v>
                </c:pt>
              </c:strCache>
            </c:strRef>
          </c:tx>
          <c:spPr>
            <a:solidFill>
              <a:srgbClr val="CCFFFF"/>
            </a:solidFill>
            <a:ln w="12700">
              <a:solidFill>
                <a:prstClr val="black"/>
              </a:solidFill>
            </a:ln>
          </c:spPr>
          <c:invertIfNegative val="0"/>
          <c:cat>
            <c:strRef>
              <c:f>'(6)学校質問紙より(1)'!$P$12:$P$14</c:f>
              <c:strCache>
                <c:ptCount val="3"/>
                <c:pt idx="0">
                  <c:v>学校</c:v>
                </c:pt>
                <c:pt idx="1">
                  <c:v>大阪市</c:v>
                </c:pt>
                <c:pt idx="2">
                  <c:v>全国</c:v>
                </c:pt>
              </c:strCache>
            </c:strRef>
          </c:cat>
          <c:val>
            <c:numRef>
              <c:f>'(6)学校質問紙より(1)'!$T$12:$T$14</c:f>
              <c:numCache>
                <c:formatCode>0.0_ </c:formatCode>
                <c:ptCount val="3"/>
                <c:pt idx="0" formatCode="0_ ">
                  <c:v>0</c:v>
                </c:pt>
                <c:pt idx="1">
                  <c:v>0</c:v>
                </c:pt>
                <c:pt idx="2">
                  <c:v>0.1</c:v>
                </c:pt>
              </c:numCache>
            </c:numRef>
          </c:val>
        </c:ser>
        <c:ser>
          <c:idx val="4"/>
          <c:order val="4"/>
          <c:tx>
            <c:strRef>
              <c:f>'(6)学校質問紙より(1)'!$U$5</c:f>
              <c:strCache>
                <c:ptCount val="1"/>
                <c:pt idx="0">
                  <c:v>5 </c:v>
                </c:pt>
              </c:strCache>
            </c:strRef>
          </c:tx>
          <c:spPr>
            <a:solidFill>
              <a:schemeClr val="bg1"/>
            </a:solidFill>
            <a:ln>
              <a:solidFill>
                <a:srgbClr val="000000"/>
              </a:solidFill>
            </a:ln>
          </c:spPr>
          <c:invertIfNegative val="0"/>
          <c:cat>
            <c:strRef>
              <c:f>'(6)学校質問紙より(1)'!$P$12:$P$14</c:f>
              <c:strCache>
                <c:ptCount val="3"/>
                <c:pt idx="0">
                  <c:v>学校</c:v>
                </c:pt>
                <c:pt idx="1">
                  <c:v>大阪市</c:v>
                </c:pt>
                <c:pt idx="2">
                  <c:v>全国</c:v>
                </c:pt>
              </c:strCache>
            </c:strRef>
          </c:cat>
          <c:val>
            <c:numRef>
              <c:f>'(6)学校質問紙より(1)'!$U$12:$U$14</c:f>
              <c:numCache>
                <c:formatCode>0.0_ </c:formatCode>
                <c:ptCount val="3"/>
                <c:pt idx="0" formatCode="0_ ">
                  <c:v>0</c:v>
                </c:pt>
                <c:pt idx="1">
                  <c:v>0</c:v>
                </c:pt>
                <c:pt idx="2">
                  <c:v>0</c:v>
                </c:pt>
              </c:numCache>
            </c:numRef>
          </c:val>
        </c:ser>
        <c:ser>
          <c:idx val="5"/>
          <c:order val="5"/>
          <c:tx>
            <c:strRef>
              <c:f>'(6)学校質問紙より(1)'!$V$5</c:f>
              <c:strCache>
                <c:ptCount val="1"/>
                <c:pt idx="0">
                  <c:v>6 </c:v>
                </c:pt>
              </c:strCache>
            </c:strRef>
          </c:tx>
          <c:spPr>
            <a:solidFill>
              <a:srgbClr val="00B050"/>
            </a:solidFill>
            <a:ln>
              <a:solidFill>
                <a:srgbClr val="000000"/>
              </a:solidFill>
            </a:ln>
          </c:spPr>
          <c:invertIfNegative val="0"/>
          <c:cat>
            <c:strRef>
              <c:f>'(6)学校質問紙より(1)'!$P$12:$P$14</c:f>
              <c:strCache>
                <c:ptCount val="3"/>
                <c:pt idx="0">
                  <c:v>学校</c:v>
                </c:pt>
                <c:pt idx="1">
                  <c:v>大阪市</c:v>
                </c:pt>
                <c:pt idx="2">
                  <c:v>全国</c:v>
                </c:pt>
              </c:strCache>
            </c:strRef>
          </c:cat>
          <c:val>
            <c:numRef>
              <c:f>'(6)学校質問紙より(1)'!$V$12:$V$14</c:f>
              <c:numCache>
                <c:formatCode>0.0_ </c:formatCode>
                <c:ptCount val="3"/>
                <c:pt idx="0" formatCode="0_ ">
                  <c:v>0</c:v>
                </c:pt>
                <c:pt idx="1">
                  <c:v>0</c:v>
                </c:pt>
                <c:pt idx="2">
                  <c:v>0</c:v>
                </c:pt>
              </c:numCache>
            </c:numRef>
          </c:val>
        </c:ser>
        <c:ser>
          <c:idx val="6"/>
          <c:order val="6"/>
          <c:tx>
            <c:strRef>
              <c:f>'(6)学校質問紙より(1)'!$W$5</c:f>
              <c:strCache>
                <c:ptCount val="1"/>
                <c:pt idx="0">
                  <c:v>7 </c:v>
                </c:pt>
              </c:strCache>
            </c:strRef>
          </c:tx>
          <c:spPr>
            <a:solidFill>
              <a:schemeClr val="accent6">
                <a:lumMod val="75000"/>
              </a:schemeClr>
            </a:solidFill>
            <a:ln>
              <a:solidFill>
                <a:srgbClr val="000000"/>
              </a:solidFill>
            </a:ln>
          </c:spPr>
          <c:invertIfNegative val="0"/>
          <c:cat>
            <c:strRef>
              <c:f>'(6)学校質問紙より(1)'!$P$12:$P$14</c:f>
              <c:strCache>
                <c:ptCount val="3"/>
                <c:pt idx="0">
                  <c:v>学校</c:v>
                </c:pt>
                <c:pt idx="1">
                  <c:v>大阪市</c:v>
                </c:pt>
                <c:pt idx="2">
                  <c:v>全国</c:v>
                </c:pt>
              </c:strCache>
            </c:strRef>
          </c:cat>
          <c:val>
            <c:numRef>
              <c:f>'(6)学校質問紙より(1)'!$W$12:$W$14</c:f>
              <c:numCache>
                <c:formatCode>0.0_ </c:formatCode>
                <c:ptCount val="3"/>
                <c:pt idx="0" formatCode="0_ ">
                  <c:v>0</c:v>
                </c:pt>
                <c:pt idx="1">
                  <c:v>0</c:v>
                </c:pt>
                <c:pt idx="2">
                  <c:v>0</c:v>
                </c:pt>
              </c:numCache>
            </c:numRef>
          </c:val>
        </c:ser>
        <c:ser>
          <c:idx val="7"/>
          <c:order val="7"/>
          <c:tx>
            <c:strRef>
              <c:f>'(6)学校質問紙より(1)'!$X$5</c:f>
              <c:strCache>
                <c:ptCount val="1"/>
                <c:pt idx="0">
                  <c:v>8 </c:v>
                </c:pt>
              </c:strCache>
            </c:strRef>
          </c:tx>
          <c:spPr>
            <a:solidFill>
              <a:srgbClr val="66FF99"/>
            </a:solidFill>
            <a:ln>
              <a:solidFill>
                <a:srgbClr val="000000"/>
              </a:solidFill>
            </a:ln>
          </c:spPr>
          <c:invertIfNegative val="0"/>
          <c:cat>
            <c:strRef>
              <c:f>'(6)学校質問紙より(1)'!$P$12:$P$14</c:f>
              <c:strCache>
                <c:ptCount val="3"/>
                <c:pt idx="0">
                  <c:v>学校</c:v>
                </c:pt>
                <c:pt idx="1">
                  <c:v>大阪市</c:v>
                </c:pt>
                <c:pt idx="2">
                  <c:v>全国</c:v>
                </c:pt>
              </c:strCache>
            </c:strRef>
          </c:cat>
          <c:val>
            <c:numRef>
              <c:f>'(6)学校質問紙より(1)'!$X$12:$X$14</c:f>
              <c:numCache>
                <c:formatCode>0.0_ </c:formatCode>
                <c:ptCount val="3"/>
                <c:pt idx="0" formatCode="0_ ">
                  <c:v>0</c:v>
                </c:pt>
                <c:pt idx="1">
                  <c:v>0</c:v>
                </c:pt>
                <c:pt idx="2">
                  <c:v>0</c:v>
                </c:pt>
              </c:numCache>
            </c:numRef>
          </c:val>
        </c:ser>
        <c:ser>
          <c:idx val="8"/>
          <c:order val="8"/>
          <c:tx>
            <c:strRef>
              <c:f>'(6)学校質問紙より(1)'!$Y$5</c:f>
              <c:strCache>
                <c:ptCount val="1"/>
                <c:pt idx="0">
                  <c:v>9 </c:v>
                </c:pt>
              </c:strCache>
            </c:strRef>
          </c:tx>
          <c:spPr>
            <a:solidFill>
              <a:srgbClr val="FF9999"/>
            </a:solidFill>
            <a:ln>
              <a:solidFill>
                <a:srgbClr val="000000"/>
              </a:solidFill>
            </a:ln>
          </c:spPr>
          <c:invertIfNegative val="0"/>
          <c:cat>
            <c:strRef>
              <c:f>'(6)学校質問紙より(1)'!$P$12:$P$14</c:f>
              <c:strCache>
                <c:ptCount val="3"/>
                <c:pt idx="0">
                  <c:v>学校</c:v>
                </c:pt>
                <c:pt idx="1">
                  <c:v>大阪市</c:v>
                </c:pt>
                <c:pt idx="2">
                  <c:v>全国</c:v>
                </c:pt>
              </c:strCache>
            </c:strRef>
          </c:cat>
          <c:val>
            <c:numRef>
              <c:f>'(6)学校質問紙より(1)'!$Y$12:$Y$14</c:f>
              <c:numCache>
                <c:formatCode>0.0_ </c:formatCode>
                <c:ptCount val="3"/>
                <c:pt idx="0" formatCode="0_ ">
                  <c:v>0</c:v>
                </c:pt>
                <c:pt idx="1">
                  <c:v>0</c:v>
                </c:pt>
                <c:pt idx="2">
                  <c:v>0</c:v>
                </c:pt>
              </c:numCache>
            </c:numRef>
          </c:val>
        </c:ser>
        <c:ser>
          <c:idx val="9"/>
          <c:order val="9"/>
          <c:tx>
            <c:strRef>
              <c:f>'(6)学校質問紙より(1)'!$Z$5</c:f>
              <c:strCache>
                <c:ptCount val="1"/>
                <c:pt idx="0">
                  <c:v>10</c:v>
                </c:pt>
              </c:strCache>
            </c:strRef>
          </c:tx>
          <c:spPr>
            <a:solidFill>
              <a:srgbClr val="FFC000"/>
            </a:solidFill>
            <a:ln>
              <a:solidFill>
                <a:prstClr val="black"/>
              </a:solidFill>
            </a:ln>
          </c:spPr>
          <c:invertIfNegative val="0"/>
          <c:cat>
            <c:strRef>
              <c:f>'(6)学校質問紙より(1)'!$P$12:$P$14</c:f>
              <c:strCache>
                <c:ptCount val="3"/>
                <c:pt idx="0">
                  <c:v>学校</c:v>
                </c:pt>
                <c:pt idx="1">
                  <c:v>大阪市</c:v>
                </c:pt>
                <c:pt idx="2">
                  <c:v>全国</c:v>
                </c:pt>
              </c:strCache>
            </c:strRef>
          </c:cat>
          <c:val>
            <c:numRef>
              <c:f>'(6)学校質問紙より(1)'!$Z$12:$Z$14</c:f>
              <c:numCache>
                <c:formatCode>0.0_ </c:formatCode>
                <c:ptCount val="3"/>
                <c:pt idx="0">
                  <c:v>0</c:v>
                </c:pt>
                <c:pt idx="1">
                  <c:v>0</c:v>
                </c:pt>
                <c:pt idx="2">
                  <c:v>0</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6837376"/>
        <c:axId val="117965568"/>
      </c:barChart>
      <c:catAx>
        <c:axId val="116837376"/>
        <c:scaling>
          <c:orientation val="maxMin"/>
        </c:scaling>
        <c:delete val="1"/>
        <c:axPos val="l"/>
        <c:numFmt formatCode="General" sourceLinked="1"/>
        <c:majorTickMark val="in"/>
        <c:minorTickMark val="none"/>
        <c:tickLblPos val="none"/>
        <c:crossAx val="117965568"/>
        <c:crosses val="autoZero"/>
        <c:auto val="1"/>
        <c:lblAlgn val="ctr"/>
        <c:lblOffset val="30"/>
        <c:tickLblSkip val="1"/>
        <c:tickMarkSkip val="1"/>
        <c:noMultiLvlLbl val="0"/>
      </c:catAx>
      <c:valAx>
        <c:axId val="117965568"/>
        <c:scaling>
          <c:orientation val="minMax"/>
        </c:scaling>
        <c:delete val="1"/>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one"/>
        <c:crossAx val="116837376"/>
        <c:crosses val="max"/>
        <c:crossBetween val="between"/>
        <c:minorUnit val="0.2"/>
      </c:valAx>
      <c:spPr>
        <a:noFill/>
        <a:ln w="12700">
          <a:solidFill>
            <a:srgbClr val="808080"/>
          </a:solidFill>
          <a:prstDash val="solid"/>
        </a:ln>
      </c:spPr>
    </c:plotArea>
    <c:legend>
      <c:legendPos val="r"/>
      <c:layout>
        <c:manualLayout>
          <c:xMode val="edge"/>
          <c:yMode val="edge"/>
          <c:x val="0.36052388586433054"/>
          <c:y val="0.13255215979358487"/>
          <c:w val="0.58970137292045521"/>
          <c:h val="0.83134165002191662"/>
        </c:manualLayout>
      </c:layout>
      <c:overlay val="0"/>
      <c:spPr>
        <a:noFill/>
        <a:ln w="3175">
          <a:solidFill>
            <a:srgbClr val="000000"/>
          </a:solidFill>
          <a:prstDash val="solid"/>
        </a:ln>
      </c:spPr>
      <c:txPr>
        <a:bodyPr/>
        <a:lstStyle/>
        <a:p>
          <a:pPr>
            <a:defRPr sz="1200" b="1">
              <a:latin typeface="ＭＳ Ｐゴシック" pitchFamily="50" charset="-128"/>
              <a:ea typeface="ＭＳ Ｐゴシック" pitchFamily="50" charset="-128"/>
            </a:defRPr>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03"/>
          <c:w val="0.82559283747314705"/>
          <c:h val="0.67455217732820005"/>
        </c:manualLayout>
      </c:layout>
      <c:barChart>
        <c:barDir val="bar"/>
        <c:grouping val="percentStacked"/>
        <c:varyColors val="0"/>
        <c:ser>
          <c:idx val="0"/>
          <c:order val="0"/>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'(6)学校質問紙より(2)'!$Q$13:$Q$14</c:f>
              <c:numCache>
                <c:formatCode>0.0_ </c:formatCode>
                <c:ptCount val="2"/>
                <c:pt idx="0">
                  <c:v>3.1</c:v>
                </c:pt>
                <c:pt idx="1">
                  <c:v>1.7</c:v>
                </c:pt>
              </c:numCache>
            </c:numRef>
          </c:val>
        </c:ser>
        <c:ser>
          <c:idx val="1"/>
          <c:order val="1"/>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'(6)学校質問紙より(2)'!$R$13:$R$14</c:f>
              <c:numCache>
                <c:formatCode>0.0_ </c:formatCode>
                <c:ptCount val="2"/>
                <c:pt idx="0">
                  <c:v>10.6</c:v>
                </c:pt>
                <c:pt idx="1">
                  <c:v>4.5999999999999996</c:v>
                </c:pt>
              </c:numCache>
            </c:numRef>
          </c:val>
        </c:ser>
        <c:ser>
          <c:idx val="2"/>
          <c:order val="2"/>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'(6)学校質問紙より(2)'!$S$13:$S$14</c:f>
              <c:numCache>
                <c:formatCode>0.0_ </c:formatCode>
                <c:ptCount val="2"/>
                <c:pt idx="0">
                  <c:v>27.1</c:v>
                </c:pt>
                <c:pt idx="1">
                  <c:v>21.3</c:v>
                </c:pt>
              </c:numCache>
            </c:numRef>
          </c:val>
        </c:ser>
        <c:ser>
          <c:idx val="3"/>
          <c:order val="3"/>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'(6)学校質問紙より(2)'!$T$13:$T$14</c:f>
              <c:numCache>
                <c:formatCode>0.0_ </c:formatCode>
                <c:ptCount val="2"/>
                <c:pt idx="0">
                  <c:v>25</c:v>
                </c:pt>
                <c:pt idx="1">
                  <c:v>36.6</c:v>
                </c:pt>
              </c:numCache>
            </c:numRef>
          </c:val>
        </c:ser>
        <c:ser>
          <c:idx val="4"/>
          <c:order val="4"/>
          <c:spPr>
            <a:solidFill>
              <a:prstClr val="white"/>
            </a:solidFill>
            <a:ln>
              <a:solidFill>
                <a:srgbClr val="000000"/>
              </a:solidFill>
            </a:ln>
          </c:spPr>
          <c:invertIfNegative val="0"/>
          <c:dLbls>
            <c:dLbl>
              <c:idx val="1"/>
              <c:layout>
                <c:manualLayout>
                  <c:x val="2.2759856630824452E-3"/>
                  <c:y val="8.8971929356291483E-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07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'(6)学校質問紙より(2)'!$U$13:$U$14</c:f>
              <c:numCache>
                <c:formatCode>0.0_ </c:formatCode>
                <c:ptCount val="2"/>
                <c:pt idx="0">
                  <c:v>34.200000000000003</c:v>
                </c:pt>
                <c:pt idx="1">
                  <c:v>35.700000000000003</c:v>
                </c:pt>
              </c:numCache>
            </c:numRef>
          </c:val>
        </c:ser>
        <c:ser>
          <c:idx val="5"/>
          <c:order val="5"/>
          <c:spPr>
            <a:solidFill>
              <a:srgbClr val="00B050"/>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'(6)学校質問紙より(2)'!$V$13:$V$14</c:f>
              <c:numCache>
                <c:formatCode>0.0_ </c:formatCode>
                <c:ptCount val="2"/>
                <c:pt idx="0">
                  <c:v>0</c:v>
                </c:pt>
                <c:pt idx="1">
                  <c:v>0.2</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8013312"/>
        <c:axId val="118027392"/>
      </c:barChart>
      <c:catAx>
        <c:axId val="118013312"/>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8027392"/>
        <c:crosses val="autoZero"/>
        <c:auto val="1"/>
        <c:lblAlgn val="ctr"/>
        <c:lblOffset val="30"/>
        <c:tickLblSkip val="1"/>
        <c:tickMarkSkip val="1"/>
        <c:noMultiLvlLbl val="0"/>
      </c:catAx>
      <c:valAx>
        <c:axId val="11802739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8013312"/>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08"/>
          <c:w val="0.82559283747314738"/>
          <c:h val="0.67455217732820005"/>
        </c:manualLayout>
      </c:layout>
      <c:barChart>
        <c:barDir val="bar"/>
        <c:grouping val="percentStacked"/>
        <c:varyColors val="0"/>
        <c:ser>
          <c:idx val="0"/>
          <c:order val="0"/>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'(6)学校質問紙より(2)'!$Q$23:$Q$24</c:f>
              <c:numCache>
                <c:formatCode>0.0_ </c:formatCode>
                <c:ptCount val="2"/>
                <c:pt idx="0">
                  <c:v>16.100000000000001</c:v>
                </c:pt>
                <c:pt idx="1">
                  <c:v>26.2</c:v>
                </c:pt>
              </c:numCache>
            </c:numRef>
          </c:val>
        </c:ser>
        <c:ser>
          <c:idx val="1"/>
          <c:order val="1"/>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'(6)学校質問紙より(2)'!$R$23:$R$24</c:f>
              <c:numCache>
                <c:formatCode>0.0_ </c:formatCode>
                <c:ptCount val="2"/>
                <c:pt idx="0">
                  <c:v>68.5</c:v>
                </c:pt>
                <c:pt idx="1">
                  <c:v>62.3</c:v>
                </c:pt>
              </c:numCache>
            </c:numRef>
          </c:val>
        </c:ser>
        <c:ser>
          <c:idx val="2"/>
          <c:order val="2"/>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'(6)学校質問紙より(2)'!$S$23:$S$24</c:f>
              <c:numCache>
                <c:formatCode>0.0_ </c:formatCode>
                <c:ptCount val="2"/>
                <c:pt idx="0">
                  <c:v>15.1</c:v>
                </c:pt>
                <c:pt idx="1">
                  <c:v>11.3</c:v>
                </c:pt>
              </c:numCache>
            </c:numRef>
          </c:val>
        </c:ser>
        <c:ser>
          <c:idx val="3"/>
          <c:order val="3"/>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'(6)学校質問紙より(2)'!$T$23:$T$24</c:f>
              <c:numCache>
                <c:formatCode>0.0_ </c:formatCode>
                <c:ptCount val="2"/>
                <c:pt idx="0">
                  <c:v>0</c:v>
                </c:pt>
                <c:pt idx="1">
                  <c:v>0.2</c:v>
                </c:pt>
              </c:numCache>
            </c:numRef>
          </c:val>
        </c:ser>
        <c:ser>
          <c:idx val="4"/>
          <c:order val="4"/>
          <c:spPr>
            <a:solidFill>
              <a:prstClr val="white"/>
            </a:solidFill>
            <a:ln>
              <a:solidFill>
                <a:srgbClr val="000000"/>
              </a:solidFill>
            </a:ln>
          </c:spPr>
          <c:invertIfNegative val="0"/>
          <c:dLbls>
            <c:dLbl>
              <c:idx val="1"/>
              <c:layout>
                <c:manualLayout>
                  <c:x val="2.2759856630824452E-3"/>
                  <c:y val="8.8971929356291589E-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12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'(6)学校質問紙より(2)'!$U$23:$U$24</c:f>
              <c:numCache>
                <c:formatCode>0.0_ </c:formatCode>
                <c:ptCount val="2"/>
                <c:pt idx="0">
                  <c:v>0.3</c:v>
                </c:pt>
                <c:pt idx="1">
                  <c:v>0</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8085504"/>
        <c:axId val="118087040"/>
      </c:barChart>
      <c:catAx>
        <c:axId val="118085504"/>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8087040"/>
        <c:crosses val="autoZero"/>
        <c:auto val="1"/>
        <c:lblAlgn val="ctr"/>
        <c:lblOffset val="30"/>
        <c:tickLblSkip val="1"/>
        <c:tickMarkSkip val="1"/>
        <c:noMultiLvlLbl val="0"/>
      </c:catAx>
      <c:valAx>
        <c:axId val="118087040"/>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8085504"/>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14"/>
          <c:w val="0.82559283747314771"/>
          <c:h val="0.67455217732820005"/>
        </c:manualLayout>
      </c:layout>
      <c:barChart>
        <c:barDir val="bar"/>
        <c:grouping val="percentStacked"/>
        <c:varyColors val="0"/>
        <c:ser>
          <c:idx val="0"/>
          <c:order val="0"/>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'(6)学校質問紙より(2)'!$P$32:$P$33</c:f>
              <c:strCache>
                <c:ptCount val="2"/>
                <c:pt idx="0">
                  <c:v>学校</c:v>
                </c:pt>
                <c:pt idx="1">
                  <c:v>大阪市</c:v>
                </c:pt>
              </c:strCache>
            </c:strRef>
          </c:cat>
          <c:val>
            <c:numRef>
              <c:f>'(6)学校質問紙より(2)'!$Q$33:$Q$34</c:f>
              <c:numCache>
                <c:formatCode>0.0_ </c:formatCode>
                <c:ptCount val="2"/>
                <c:pt idx="0">
                  <c:v>39.700000000000003</c:v>
                </c:pt>
                <c:pt idx="1">
                  <c:v>49.7</c:v>
                </c:pt>
              </c:numCache>
            </c:numRef>
          </c:val>
        </c:ser>
        <c:ser>
          <c:idx val="1"/>
          <c:order val="1"/>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'(6)学校質問紙より(2)'!$P$32:$P$33</c:f>
              <c:strCache>
                <c:ptCount val="2"/>
                <c:pt idx="0">
                  <c:v>学校</c:v>
                </c:pt>
                <c:pt idx="1">
                  <c:v>大阪市</c:v>
                </c:pt>
              </c:strCache>
            </c:strRef>
          </c:cat>
          <c:val>
            <c:numRef>
              <c:f>'(6)学校質問紙より(2)'!$R$33:$R$34</c:f>
              <c:numCache>
                <c:formatCode>0.0_ </c:formatCode>
                <c:ptCount val="2"/>
                <c:pt idx="0">
                  <c:v>57.2</c:v>
                </c:pt>
                <c:pt idx="1">
                  <c:v>48.7</c:v>
                </c:pt>
              </c:numCache>
            </c:numRef>
          </c:val>
        </c:ser>
        <c:ser>
          <c:idx val="2"/>
          <c:order val="2"/>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'(6)学校質問紙より(2)'!$P$32:$P$33</c:f>
              <c:strCache>
                <c:ptCount val="2"/>
                <c:pt idx="0">
                  <c:v>学校</c:v>
                </c:pt>
                <c:pt idx="1">
                  <c:v>大阪市</c:v>
                </c:pt>
              </c:strCache>
            </c:strRef>
          </c:cat>
          <c:val>
            <c:numRef>
              <c:f>'(6)学校質問紙より(2)'!$S$33:$S$34</c:f>
              <c:numCache>
                <c:formatCode>0.0_ </c:formatCode>
                <c:ptCount val="2"/>
                <c:pt idx="0">
                  <c:v>2.7</c:v>
                </c:pt>
                <c:pt idx="1">
                  <c:v>1.5</c:v>
                </c:pt>
              </c:numCache>
            </c:numRef>
          </c:val>
        </c:ser>
        <c:ser>
          <c:idx val="3"/>
          <c:order val="3"/>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'(6)学校質問紙より(2)'!$P$32:$P$33</c:f>
              <c:strCache>
                <c:ptCount val="2"/>
                <c:pt idx="0">
                  <c:v>学校</c:v>
                </c:pt>
                <c:pt idx="1">
                  <c:v>大阪市</c:v>
                </c:pt>
              </c:strCache>
            </c:strRef>
          </c:cat>
          <c:val>
            <c:numRef>
              <c:f>'(6)学校質問紙より(2)'!$T$33:$T$34</c:f>
              <c:numCache>
                <c:formatCode>0.0_ </c:formatCode>
                <c:ptCount val="2"/>
                <c:pt idx="0">
                  <c:v>0</c:v>
                </c:pt>
                <c:pt idx="1">
                  <c:v>0</c:v>
                </c:pt>
              </c:numCache>
            </c:numRef>
          </c:val>
        </c:ser>
        <c:ser>
          <c:idx val="4"/>
          <c:order val="4"/>
          <c:spPr>
            <a:solidFill>
              <a:prstClr val="white"/>
            </a:solidFill>
            <a:ln>
              <a:solidFill>
                <a:srgbClr val="000000"/>
              </a:solidFill>
            </a:ln>
          </c:spPr>
          <c:invertIfNegative val="0"/>
          <c:dLbls>
            <c:dLbl>
              <c:idx val="1"/>
              <c:layout>
                <c:manualLayout>
                  <c:x val="2.2759856630824452E-3"/>
                  <c:y val="8.8971929356291706E-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21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'(6)学校質問紙より(2)'!$P$32:$P$33</c:f>
              <c:strCache>
                <c:ptCount val="2"/>
                <c:pt idx="0">
                  <c:v>学校</c:v>
                </c:pt>
                <c:pt idx="1">
                  <c:v>大阪市</c:v>
                </c:pt>
              </c:strCache>
            </c:strRef>
          </c:cat>
          <c:val>
            <c:numRef>
              <c:f>'(6)学校質問紙より(2)'!$U$33:$U$34</c:f>
              <c:numCache>
                <c:formatCode>0.0_ </c:formatCode>
                <c:ptCount val="2"/>
                <c:pt idx="0">
                  <c:v>0.3</c:v>
                </c:pt>
                <c:pt idx="1">
                  <c:v>0.1</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8567296"/>
        <c:axId val="118568832"/>
      </c:barChart>
      <c:catAx>
        <c:axId val="118567296"/>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8568832"/>
        <c:crosses val="autoZero"/>
        <c:auto val="1"/>
        <c:lblAlgn val="ctr"/>
        <c:lblOffset val="30"/>
        <c:tickLblSkip val="1"/>
        <c:tickMarkSkip val="1"/>
        <c:noMultiLvlLbl val="0"/>
      </c:catAx>
      <c:valAx>
        <c:axId val="11856883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8567296"/>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24"/>
          <c:w val="0.82559283747314816"/>
          <c:h val="0.67455217732820005"/>
        </c:manualLayout>
      </c:layout>
      <c:barChart>
        <c:barDir val="bar"/>
        <c:grouping val="percentStacked"/>
        <c:varyColors val="0"/>
        <c:ser>
          <c:idx val="0"/>
          <c:order val="0"/>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'(6)学校質問紙より(2)'!$P$54:$P$55</c:f>
              <c:strCache>
                <c:ptCount val="2"/>
                <c:pt idx="0">
                  <c:v>大阪市</c:v>
                </c:pt>
                <c:pt idx="1">
                  <c:v>全国</c:v>
                </c:pt>
              </c:strCache>
            </c:strRef>
          </c:cat>
          <c:val>
            <c:numRef>
              <c:f>'(6)学校質問紙より(2)'!$Q$54:$Q$55</c:f>
              <c:numCache>
                <c:formatCode>0.0_ </c:formatCode>
                <c:ptCount val="2"/>
                <c:pt idx="0">
                  <c:v>61</c:v>
                </c:pt>
                <c:pt idx="1">
                  <c:v>34.299999999999997</c:v>
                </c:pt>
              </c:numCache>
            </c:numRef>
          </c:val>
        </c:ser>
        <c:ser>
          <c:idx val="1"/>
          <c:order val="1"/>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'(6)学校質問紙より(2)'!$P$54:$P$55</c:f>
              <c:strCache>
                <c:ptCount val="2"/>
                <c:pt idx="0">
                  <c:v>大阪市</c:v>
                </c:pt>
                <c:pt idx="1">
                  <c:v>全国</c:v>
                </c:pt>
              </c:strCache>
            </c:strRef>
          </c:cat>
          <c:val>
            <c:numRef>
              <c:f>'(6)学校質問紙より(2)'!$R$54:$R$55</c:f>
              <c:numCache>
                <c:formatCode>0.0_ </c:formatCode>
                <c:ptCount val="2"/>
                <c:pt idx="0">
                  <c:v>37.299999999999997</c:v>
                </c:pt>
                <c:pt idx="1">
                  <c:v>56.6</c:v>
                </c:pt>
              </c:numCache>
            </c:numRef>
          </c:val>
        </c:ser>
        <c:ser>
          <c:idx val="2"/>
          <c:order val="2"/>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'(6)学校質問紙より(2)'!$P$54:$P$55</c:f>
              <c:strCache>
                <c:ptCount val="2"/>
                <c:pt idx="0">
                  <c:v>大阪市</c:v>
                </c:pt>
                <c:pt idx="1">
                  <c:v>全国</c:v>
                </c:pt>
              </c:strCache>
            </c:strRef>
          </c:cat>
          <c:val>
            <c:numRef>
              <c:f>'(6)学校質問紙より(2)'!$S$54:$S$55</c:f>
              <c:numCache>
                <c:formatCode>0.0_ </c:formatCode>
                <c:ptCount val="2"/>
                <c:pt idx="0">
                  <c:v>1.7</c:v>
                </c:pt>
                <c:pt idx="1">
                  <c:v>8.9</c:v>
                </c:pt>
              </c:numCache>
            </c:numRef>
          </c:val>
        </c:ser>
        <c:ser>
          <c:idx val="3"/>
          <c:order val="3"/>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'(6)学校質問紙より(2)'!$P$54:$P$55</c:f>
              <c:strCache>
                <c:ptCount val="2"/>
                <c:pt idx="0">
                  <c:v>大阪市</c:v>
                </c:pt>
                <c:pt idx="1">
                  <c:v>全国</c:v>
                </c:pt>
              </c:strCache>
            </c:strRef>
          </c:cat>
          <c:val>
            <c:numRef>
              <c:f>'(6)学校質問紙より(2)'!$T$54:$T$55</c:f>
              <c:numCache>
                <c:formatCode>0.0_ </c:formatCode>
                <c:ptCount val="2"/>
                <c:pt idx="0">
                  <c:v>0</c:v>
                </c:pt>
                <c:pt idx="1">
                  <c:v>0.2</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8617600"/>
        <c:axId val="118619136"/>
      </c:barChart>
      <c:catAx>
        <c:axId val="118617600"/>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8619136"/>
        <c:crosses val="autoZero"/>
        <c:auto val="1"/>
        <c:lblAlgn val="ctr"/>
        <c:lblOffset val="30"/>
        <c:tickLblSkip val="1"/>
        <c:tickMarkSkip val="1"/>
        <c:noMultiLvlLbl val="0"/>
      </c:catAx>
      <c:valAx>
        <c:axId val="118619136"/>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8617600"/>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24"/>
          <c:w val="0.82559283747314816"/>
          <c:h val="0.67455217732820005"/>
        </c:manualLayout>
      </c:layout>
      <c:barChart>
        <c:barDir val="bar"/>
        <c:grouping val="percentStacked"/>
        <c:varyColors val="0"/>
        <c:ser>
          <c:idx val="0"/>
          <c:order val="0"/>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'(6)学校質問紙より(2)'!$P$44:$P$45</c:f>
              <c:strCache>
                <c:ptCount val="2"/>
                <c:pt idx="0">
                  <c:v>大阪市</c:v>
                </c:pt>
                <c:pt idx="1">
                  <c:v>全国</c:v>
                </c:pt>
              </c:strCache>
            </c:strRef>
          </c:cat>
          <c:val>
            <c:numRef>
              <c:f>'(6)学校質問紙より(2)'!$Q$44:$Q$45</c:f>
              <c:numCache>
                <c:formatCode>0.0_ </c:formatCode>
                <c:ptCount val="2"/>
                <c:pt idx="0">
                  <c:v>40.1</c:v>
                </c:pt>
                <c:pt idx="1">
                  <c:v>46.2</c:v>
                </c:pt>
              </c:numCache>
            </c:numRef>
          </c:val>
        </c:ser>
        <c:ser>
          <c:idx val="1"/>
          <c:order val="1"/>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'(6)学校質問紙より(2)'!$P$44:$P$45</c:f>
              <c:strCache>
                <c:ptCount val="2"/>
                <c:pt idx="0">
                  <c:v>大阪市</c:v>
                </c:pt>
                <c:pt idx="1">
                  <c:v>全国</c:v>
                </c:pt>
              </c:strCache>
            </c:strRef>
          </c:cat>
          <c:val>
            <c:numRef>
              <c:f>'(6)学校質問紙より(2)'!$R$44:$R$45</c:f>
              <c:numCache>
                <c:formatCode>0.0_ </c:formatCode>
                <c:ptCount val="2"/>
                <c:pt idx="0">
                  <c:v>56.8</c:v>
                </c:pt>
                <c:pt idx="1">
                  <c:v>50.8</c:v>
                </c:pt>
              </c:numCache>
            </c:numRef>
          </c:val>
        </c:ser>
        <c:ser>
          <c:idx val="2"/>
          <c:order val="2"/>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'(6)学校質問紙より(2)'!$P$44:$P$45</c:f>
              <c:strCache>
                <c:ptCount val="2"/>
                <c:pt idx="0">
                  <c:v>大阪市</c:v>
                </c:pt>
                <c:pt idx="1">
                  <c:v>全国</c:v>
                </c:pt>
              </c:strCache>
            </c:strRef>
          </c:cat>
          <c:val>
            <c:numRef>
              <c:f>'(6)学校質問紙より(2)'!$S$44:$S$45</c:f>
              <c:numCache>
                <c:formatCode>0.0_ </c:formatCode>
                <c:ptCount val="2"/>
                <c:pt idx="0">
                  <c:v>3.1</c:v>
                </c:pt>
                <c:pt idx="1">
                  <c:v>2.9</c:v>
                </c:pt>
              </c:numCache>
            </c:numRef>
          </c:val>
        </c:ser>
        <c:ser>
          <c:idx val="3"/>
          <c:order val="3"/>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'(6)学校質問紙より(2)'!$P$44:$P$45</c:f>
              <c:strCache>
                <c:ptCount val="2"/>
                <c:pt idx="0">
                  <c:v>大阪市</c:v>
                </c:pt>
                <c:pt idx="1">
                  <c:v>全国</c:v>
                </c:pt>
              </c:strCache>
            </c:strRef>
          </c:cat>
          <c:val>
            <c:numRef>
              <c:f>'(6)学校質問紙より(2)'!$T$44:$T$45</c:f>
              <c:numCache>
                <c:formatCode>0.0_ </c:formatCode>
                <c:ptCount val="2"/>
                <c:pt idx="0">
                  <c:v>0</c:v>
                </c:pt>
                <c:pt idx="1">
                  <c:v>0.2</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8741632"/>
        <c:axId val="118755712"/>
      </c:barChart>
      <c:catAx>
        <c:axId val="118741632"/>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8755712"/>
        <c:crosses val="autoZero"/>
        <c:auto val="1"/>
        <c:lblAlgn val="ctr"/>
        <c:lblOffset val="30"/>
        <c:tickLblSkip val="1"/>
        <c:tickMarkSkip val="1"/>
        <c:noMultiLvlLbl val="0"/>
      </c:catAx>
      <c:valAx>
        <c:axId val="11875571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8741632"/>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964336917562746E-2"/>
          <c:y val="6.3498376262289241E-2"/>
          <c:w val="0.23416179465139941"/>
          <c:h val="0.61761392094543455"/>
        </c:manualLayout>
      </c:layout>
      <c:barChart>
        <c:barDir val="bar"/>
        <c:grouping val="percentStacked"/>
        <c:varyColors val="0"/>
        <c:ser>
          <c:idx val="0"/>
          <c:order val="0"/>
          <c:tx>
            <c:strRef>
              <c:f>'(6)学校質問紙より(1)'!$Q$5</c:f>
              <c:strCache>
                <c:ptCount val="1"/>
                <c:pt idx="0">
                  <c:v>1 </c:v>
                </c:pt>
              </c:strCache>
            </c:strRef>
          </c:tx>
          <c:spPr>
            <a:solidFill>
              <a:srgbClr val="9999FF"/>
            </a:solidFill>
            <a:ln w="12700">
              <a:solidFill>
                <a:srgbClr val="000000"/>
              </a:solidFill>
              <a:prstDash val="solid"/>
            </a:ln>
          </c:spPr>
          <c:invertIfNegative val="0"/>
          <c:cat>
            <c:strRef>
              <c:f>'(6)学校質問紙より(1)'!$P$12:$P$14</c:f>
              <c:strCache>
                <c:ptCount val="3"/>
                <c:pt idx="0">
                  <c:v>学校</c:v>
                </c:pt>
                <c:pt idx="1">
                  <c:v>大阪市</c:v>
                </c:pt>
                <c:pt idx="2">
                  <c:v>全国</c:v>
                </c:pt>
              </c:strCache>
            </c:strRef>
          </c:cat>
          <c:val>
            <c:numRef>
              <c:f>'(6)学校質問紙より(1)'!$Q$12:$Q$14</c:f>
              <c:numCache>
                <c:formatCode>0.0_ </c:formatCode>
                <c:ptCount val="3"/>
                <c:pt idx="0" formatCode="0_ ">
                  <c:v>0</c:v>
                </c:pt>
                <c:pt idx="1">
                  <c:v>27.4</c:v>
                </c:pt>
                <c:pt idx="2">
                  <c:v>26.3</c:v>
                </c:pt>
              </c:numCache>
            </c:numRef>
          </c:val>
        </c:ser>
        <c:ser>
          <c:idx val="1"/>
          <c:order val="1"/>
          <c:tx>
            <c:strRef>
              <c:f>'(6)学校質問紙より(1)'!$R$5</c:f>
              <c:strCache>
                <c:ptCount val="1"/>
                <c:pt idx="0">
                  <c:v>2 </c:v>
                </c:pt>
              </c:strCache>
            </c:strRef>
          </c:tx>
          <c:spPr>
            <a:solidFill>
              <a:srgbClr val="993366"/>
            </a:solidFill>
            <a:ln w="12700">
              <a:solidFill>
                <a:srgbClr val="000000"/>
              </a:solidFill>
              <a:prstDash val="solid"/>
            </a:ln>
          </c:spPr>
          <c:invertIfNegative val="0"/>
          <c:cat>
            <c:strRef>
              <c:f>'(6)学校質問紙より(1)'!$P$12:$P$14</c:f>
              <c:strCache>
                <c:ptCount val="3"/>
                <c:pt idx="0">
                  <c:v>学校</c:v>
                </c:pt>
                <c:pt idx="1">
                  <c:v>大阪市</c:v>
                </c:pt>
                <c:pt idx="2">
                  <c:v>全国</c:v>
                </c:pt>
              </c:strCache>
            </c:strRef>
          </c:cat>
          <c:val>
            <c:numRef>
              <c:f>'(6)学校質問紙より(1)'!$R$12:$R$14</c:f>
              <c:numCache>
                <c:formatCode>0.0_ </c:formatCode>
                <c:ptCount val="3"/>
                <c:pt idx="0" formatCode="0_ ">
                  <c:v>0</c:v>
                </c:pt>
                <c:pt idx="1">
                  <c:v>66.099999999999994</c:v>
                </c:pt>
                <c:pt idx="2">
                  <c:v>67.099999999999994</c:v>
                </c:pt>
              </c:numCache>
            </c:numRef>
          </c:val>
        </c:ser>
        <c:ser>
          <c:idx val="2"/>
          <c:order val="2"/>
          <c:tx>
            <c:strRef>
              <c:f>'(6)学校質問紙より(1)'!$S$5</c:f>
              <c:strCache>
                <c:ptCount val="1"/>
                <c:pt idx="0">
                  <c:v>3 </c:v>
                </c:pt>
              </c:strCache>
            </c:strRef>
          </c:tx>
          <c:spPr>
            <a:solidFill>
              <a:srgbClr val="FFFFCC"/>
            </a:solidFill>
            <a:ln w="12700">
              <a:solidFill>
                <a:srgbClr val="000000"/>
              </a:solidFill>
              <a:prstDash val="solid"/>
            </a:ln>
          </c:spPr>
          <c:invertIfNegative val="0"/>
          <c:cat>
            <c:strRef>
              <c:f>'(6)学校質問紙より(1)'!$P$12:$P$14</c:f>
              <c:strCache>
                <c:ptCount val="3"/>
                <c:pt idx="0">
                  <c:v>学校</c:v>
                </c:pt>
                <c:pt idx="1">
                  <c:v>大阪市</c:v>
                </c:pt>
                <c:pt idx="2">
                  <c:v>全国</c:v>
                </c:pt>
              </c:strCache>
            </c:strRef>
          </c:cat>
          <c:val>
            <c:numRef>
              <c:f>'(6)学校質問紙より(1)'!$S$12:$S$14</c:f>
              <c:numCache>
                <c:formatCode>0.0_ </c:formatCode>
                <c:ptCount val="3"/>
                <c:pt idx="0" formatCode="0_ ">
                  <c:v>0</c:v>
                </c:pt>
                <c:pt idx="1">
                  <c:v>6.5</c:v>
                </c:pt>
                <c:pt idx="2">
                  <c:v>6.4</c:v>
                </c:pt>
              </c:numCache>
            </c:numRef>
          </c:val>
        </c:ser>
        <c:ser>
          <c:idx val="3"/>
          <c:order val="3"/>
          <c:tx>
            <c:strRef>
              <c:f>'(6)学校質問紙より(1)'!$T$5</c:f>
              <c:strCache>
                <c:ptCount val="1"/>
                <c:pt idx="0">
                  <c:v>4 </c:v>
                </c:pt>
              </c:strCache>
            </c:strRef>
          </c:tx>
          <c:spPr>
            <a:solidFill>
              <a:srgbClr val="CCFFFF"/>
            </a:solidFill>
            <a:ln w="12700">
              <a:solidFill>
                <a:prstClr val="black"/>
              </a:solidFill>
            </a:ln>
          </c:spPr>
          <c:invertIfNegative val="0"/>
          <c:cat>
            <c:strRef>
              <c:f>'(6)学校質問紙より(1)'!$P$12:$P$14</c:f>
              <c:strCache>
                <c:ptCount val="3"/>
                <c:pt idx="0">
                  <c:v>学校</c:v>
                </c:pt>
                <c:pt idx="1">
                  <c:v>大阪市</c:v>
                </c:pt>
                <c:pt idx="2">
                  <c:v>全国</c:v>
                </c:pt>
              </c:strCache>
            </c:strRef>
          </c:cat>
          <c:val>
            <c:numRef>
              <c:f>'(6)学校質問紙より(1)'!$T$12:$T$14</c:f>
              <c:numCache>
                <c:formatCode>0.0_ </c:formatCode>
                <c:ptCount val="3"/>
                <c:pt idx="0" formatCode="0_ ">
                  <c:v>0</c:v>
                </c:pt>
                <c:pt idx="1">
                  <c:v>0</c:v>
                </c:pt>
                <c:pt idx="2">
                  <c:v>0.1</c:v>
                </c:pt>
              </c:numCache>
            </c:numRef>
          </c:val>
        </c:ser>
        <c:ser>
          <c:idx val="4"/>
          <c:order val="4"/>
          <c:tx>
            <c:strRef>
              <c:f>'(6)学校質問紙より(1)'!$U$5</c:f>
              <c:strCache>
                <c:ptCount val="1"/>
                <c:pt idx="0">
                  <c:v>5 </c:v>
                </c:pt>
              </c:strCache>
            </c:strRef>
          </c:tx>
          <c:spPr>
            <a:solidFill>
              <a:schemeClr val="bg1"/>
            </a:solidFill>
            <a:ln>
              <a:solidFill>
                <a:srgbClr val="000000"/>
              </a:solidFill>
            </a:ln>
          </c:spPr>
          <c:invertIfNegative val="0"/>
          <c:cat>
            <c:strRef>
              <c:f>'(6)学校質問紙より(1)'!$P$12:$P$14</c:f>
              <c:strCache>
                <c:ptCount val="3"/>
                <c:pt idx="0">
                  <c:v>学校</c:v>
                </c:pt>
                <c:pt idx="1">
                  <c:v>大阪市</c:v>
                </c:pt>
                <c:pt idx="2">
                  <c:v>全国</c:v>
                </c:pt>
              </c:strCache>
            </c:strRef>
          </c:cat>
          <c:val>
            <c:numRef>
              <c:f>'(6)学校質問紙より(1)'!$U$12:$U$14</c:f>
              <c:numCache>
                <c:formatCode>0.0_ </c:formatCode>
                <c:ptCount val="3"/>
                <c:pt idx="0" formatCode="0_ ">
                  <c:v>0</c:v>
                </c:pt>
                <c:pt idx="1">
                  <c:v>0</c:v>
                </c:pt>
                <c:pt idx="2">
                  <c:v>0</c:v>
                </c:pt>
              </c:numCache>
            </c:numRef>
          </c:val>
        </c:ser>
        <c:ser>
          <c:idx val="5"/>
          <c:order val="5"/>
          <c:tx>
            <c:strRef>
              <c:f>'(6)学校質問紙より(1)'!$V$5</c:f>
              <c:strCache>
                <c:ptCount val="1"/>
                <c:pt idx="0">
                  <c:v>6 </c:v>
                </c:pt>
              </c:strCache>
            </c:strRef>
          </c:tx>
          <c:spPr>
            <a:solidFill>
              <a:srgbClr val="00B050"/>
            </a:solidFill>
            <a:ln>
              <a:solidFill>
                <a:srgbClr val="000000"/>
              </a:solidFill>
            </a:ln>
          </c:spPr>
          <c:invertIfNegative val="0"/>
          <c:cat>
            <c:strRef>
              <c:f>'(6)学校質問紙より(1)'!$P$12:$P$14</c:f>
              <c:strCache>
                <c:ptCount val="3"/>
                <c:pt idx="0">
                  <c:v>学校</c:v>
                </c:pt>
                <c:pt idx="1">
                  <c:v>大阪市</c:v>
                </c:pt>
                <c:pt idx="2">
                  <c:v>全国</c:v>
                </c:pt>
              </c:strCache>
            </c:strRef>
          </c:cat>
          <c:val>
            <c:numRef>
              <c:f>'(6)学校質問紙より(1)'!$V$12:$V$14</c:f>
              <c:numCache>
                <c:formatCode>0.0_ </c:formatCode>
                <c:ptCount val="3"/>
                <c:pt idx="0" formatCode="0_ ">
                  <c:v>0</c:v>
                </c:pt>
                <c:pt idx="1">
                  <c:v>0</c:v>
                </c:pt>
                <c:pt idx="2">
                  <c:v>0</c:v>
                </c:pt>
              </c:numCache>
            </c:numRef>
          </c:val>
        </c:ser>
        <c:ser>
          <c:idx val="6"/>
          <c:order val="6"/>
          <c:tx>
            <c:strRef>
              <c:f>'(6)学校質問紙より(1)'!$W$5</c:f>
              <c:strCache>
                <c:ptCount val="1"/>
                <c:pt idx="0">
                  <c:v>7 </c:v>
                </c:pt>
              </c:strCache>
            </c:strRef>
          </c:tx>
          <c:spPr>
            <a:solidFill>
              <a:schemeClr val="accent6">
                <a:lumMod val="75000"/>
              </a:schemeClr>
            </a:solidFill>
            <a:ln>
              <a:solidFill>
                <a:srgbClr val="000000"/>
              </a:solidFill>
            </a:ln>
          </c:spPr>
          <c:invertIfNegative val="0"/>
          <c:cat>
            <c:strRef>
              <c:f>'(6)学校質問紙より(1)'!$P$12:$P$14</c:f>
              <c:strCache>
                <c:ptCount val="3"/>
                <c:pt idx="0">
                  <c:v>学校</c:v>
                </c:pt>
                <c:pt idx="1">
                  <c:v>大阪市</c:v>
                </c:pt>
                <c:pt idx="2">
                  <c:v>全国</c:v>
                </c:pt>
              </c:strCache>
            </c:strRef>
          </c:cat>
          <c:val>
            <c:numRef>
              <c:f>'(6)学校質問紙より(1)'!$W$12:$W$14</c:f>
              <c:numCache>
                <c:formatCode>0.0_ </c:formatCode>
                <c:ptCount val="3"/>
                <c:pt idx="0" formatCode="0_ ">
                  <c:v>0</c:v>
                </c:pt>
                <c:pt idx="1">
                  <c:v>0</c:v>
                </c:pt>
                <c:pt idx="2">
                  <c:v>0</c:v>
                </c:pt>
              </c:numCache>
            </c:numRef>
          </c:val>
        </c:ser>
        <c:ser>
          <c:idx val="7"/>
          <c:order val="7"/>
          <c:tx>
            <c:strRef>
              <c:f>'(6)学校質問紙より(1)'!$X$5</c:f>
              <c:strCache>
                <c:ptCount val="1"/>
                <c:pt idx="0">
                  <c:v>8 </c:v>
                </c:pt>
              </c:strCache>
            </c:strRef>
          </c:tx>
          <c:spPr>
            <a:solidFill>
              <a:srgbClr val="66FF99"/>
            </a:solidFill>
            <a:ln>
              <a:solidFill>
                <a:srgbClr val="000000"/>
              </a:solidFill>
            </a:ln>
          </c:spPr>
          <c:invertIfNegative val="0"/>
          <c:cat>
            <c:strRef>
              <c:f>'(6)学校質問紙より(1)'!$P$12:$P$14</c:f>
              <c:strCache>
                <c:ptCount val="3"/>
                <c:pt idx="0">
                  <c:v>学校</c:v>
                </c:pt>
                <c:pt idx="1">
                  <c:v>大阪市</c:v>
                </c:pt>
                <c:pt idx="2">
                  <c:v>全国</c:v>
                </c:pt>
              </c:strCache>
            </c:strRef>
          </c:cat>
          <c:val>
            <c:numRef>
              <c:f>'(6)学校質問紙より(1)'!$X$12:$X$14</c:f>
              <c:numCache>
                <c:formatCode>0.0_ </c:formatCode>
                <c:ptCount val="3"/>
                <c:pt idx="0" formatCode="0_ ">
                  <c:v>0</c:v>
                </c:pt>
                <c:pt idx="1">
                  <c:v>0</c:v>
                </c:pt>
                <c:pt idx="2">
                  <c:v>0</c:v>
                </c:pt>
              </c:numCache>
            </c:numRef>
          </c:val>
        </c:ser>
        <c:ser>
          <c:idx val="8"/>
          <c:order val="8"/>
          <c:tx>
            <c:strRef>
              <c:f>'(6)学校質問紙より(1)'!$Y$5</c:f>
              <c:strCache>
                <c:ptCount val="1"/>
                <c:pt idx="0">
                  <c:v>9 </c:v>
                </c:pt>
              </c:strCache>
            </c:strRef>
          </c:tx>
          <c:spPr>
            <a:solidFill>
              <a:srgbClr val="FF9999"/>
            </a:solidFill>
            <a:ln>
              <a:solidFill>
                <a:srgbClr val="000000"/>
              </a:solidFill>
            </a:ln>
          </c:spPr>
          <c:invertIfNegative val="0"/>
          <c:cat>
            <c:strRef>
              <c:f>'(6)学校質問紙より(1)'!$P$12:$P$14</c:f>
              <c:strCache>
                <c:ptCount val="3"/>
                <c:pt idx="0">
                  <c:v>学校</c:v>
                </c:pt>
                <c:pt idx="1">
                  <c:v>大阪市</c:v>
                </c:pt>
                <c:pt idx="2">
                  <c:v>全国</c:v>
                </c:pt>
              </c:strCache>
            </c:strRef>
          </c:cat>
          <c:val>
            <c:numRef>
              <c:f>'(6)学校質問紙より(1)'!$Y$12:$Y$14</c:f>
              <c:numCache>
                <c:formatCode>0.0_ </c:formatCode>
                <c:ptCount val="3"/>
                <c:pt idx="0" formatCode="0_ ">
                  <c:v>0</c:v>
                </c:pt>
                <c:pt idx="1">
                  <c:v>0</c:v>
                </c:pt>
                <c:pt idx="2">
                  <c:v>0</c:v>
                </c:pt>
              </c:numCache>
            </c:numRef>
          </c:val>
        </c:ser>
        <c:ser>
          <c:idx val="9"/>
          <c:order val="9"/>
          <c:tx>
            <c:strRef>
              <c:f>'(6)学校質問紙より(1)'!$Z$5</c:f>
              <c:strCache>
                <c:ptCount val="1"/>
                <c:pt idx="0">
                  <c:v>10</c:v>
                </c:pt>
              </c:strCache>
            </c:strRef>
          </c:tx>
          <c:spPr>
            <a:solidFill>
              <a:srgbClr val="FFC000"/>
            </a:solidFill>
            <a:ln>
              <a:solidFill>
                <a:prstClr val="black"/>
              </a:solidFill>
            </a:ln>
          </c:spPr>
          <c:invertIfNegative val="0"/>
          <c:cat>
            <c:strRef>
              <c:f>'(6)学校質問紙より(1)'!$P$12:$P$14</c:f>
              <c:strCache>
                <c:ptCount val="3"/>
                <c:pt idx="0">
                  <c:v>学校</c:v>
                </c:pt>
                <c:pt idx="1">
                  <c:v>大阪市</c:v>
                </c:pt>
                <c:pt idx="2">
                  <c:v>全国</c:v>
                </c:pt>
              </c:strCache>
            </c:strRef>
          </c:cat>
          <c:val>
            <c:numRef>
              <c:f>'(6)学校質問紙より(1)'!$Z$12:$Z$14</c:f>
              <c:numCache>
                <c:formatCode>0.0_ </c:formatCode>
                <c:ptCount val="3"/>
                <c:pt idx="0">
                  <c:v>0</c:v>
                </c:pt>
                <c:pt idx="1">
                  <c:v>0</c:v>
                </c:pt>
                <c:pt idx="2">
                  <c:v>0</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8825344"/>
        <c:axId val="118826880"/>
      </c:barChart>
      <c:catAx>
        <c:axId val="118825344"/>
        <c:scaling>
          <c:orientation val="maxMin"/>
        </c:scaling>
        <c:delete val="1"/>
        <c:axPos val="l"/>
        <c:numFmt formatCode="General" sourceLinked="1"/>
        <c:majorTickMark val="in"/>
        <c:minorTickMark val="none"/>
        <c:tickLblPos val="none"/>
        <c:crossAx val="118826880"/>
        <c:crosses val="autoZero"/>
        <c:auto val="1"/>
        <c:lblAlgn val="ctr"/>
        <c:lblOffset val="30"/>
        <c:tickLblSkip val="1"/>
        <c:tickMarkSkip val="1"/>
        <c:noMultiLvlLbl val="0"/>
      </c:catAx>
      <c:valAx>
        <c:axId val="118826880"/>
        <c:scaling>
          <c:orientation val="minMax"/>
        </c:scaling>
        <c:delete val="1"/>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one"/>
        <c:crossAx val="118825344"/>
        <c:crosses val="max"/>
        <c:crossBetween val="between"/>
        <c:minorUnit val="0.2"/>
      </c:valAx>
      <c:spPr>
        <a:noFill/>
        <a:ln w="12700">
          <a:solidFill>
            <a:srgbClr val="808080"/>
          </a:solidFill>
          <a:prstDash val="solid"/>
        </a:ln>
      </c:spPr>
    </c:plotArea>
    <c:legend>
      <c:legendPos val="r"/>
      <c:layout>
        <c:manualLayout>
          <c:xMode val="edge"/>
          <c:yMode val="edge"/>
          <c:x val="0.36052388586433054"/>
          <c:y val="0.13255215979358487"/>
          <c:w val="0.58970137292045521"/>
          <c:h val="0.83134165002191662"/>
        </c:manualLayout>
      </c:layout>
      <c:overlay val="0"/>
      <c:spPr>
        <a:noFill/>
        <a:ln w="3175">
          <a:solidFill>
            <a:srgbClr val="000000"/>
          </a:solidFill>
          <a:prstDash val="solid"/>
        </a:ln>
      </c:spPr>
      <c:txPr>
        <a:bodyPr/>
        <a:lstStyle/>
        <a:p>
          <a:pPr>
            <a:defRPr sz="1200" b="1">
              <a:latin typeface="ＭＳ Ｐゴシック" pitchFamily="50" charset="-128"/>
              <a:ea typeface="ＭＳ Ｐゴシック" pitchFamily="50" charset="-128"/>
            </a:defRPr>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03"/>
          <c:w val="0.82559283747314705"/>
          <c:h val="0.67455217732820005"/>
        </c:manualLayout>
      </c:layout>
      <c:barChart>
        <c:barDir val="bar"/>
        <c:grouping val="percentStacked"/>
        <c:varyColors val="0"/>
        <c:ser>
          <c:idx val="0"/>
          <c:order val="0"/>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'(6)学校質問紙より(３)'!$Q$13:$Q$14</c:f>
              <c:numCache>
                <c:formatCode>0.0_ </c:formatCode>
                <c:ptCount val="2"/>
                <c:pt idx="0">
                  <c:v>43.5</c:v>
                </c:pt>
                <c:pt idx="1">
                  <c:v>25.2</c:v>
                </c:pt>
              </c:numCache>
            </c:numRef>
          </c:val>
        </c:ser>
        <c:ser>
          <c:idx val="1"/>
          <c:order val="1"/>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'(6)学校質問紙より(３)'!$R$13:$R$14</c:f>
              <c:numCache>
                <c:formatCode>0.0_ </c:formatCode>
                <c:ptCount val="2"/>
                <c:pt idx="0">
                  <c:v>53.8</c:v>
                </c:pt>
                <c:pt idx="1">
                  <c:v>65</c:v>
                </c:pt>
              </c:numCache>
            </c:numRef>
          </c:val>
        </c:ser>
        <c:ser>
          <c:idx val="2"/>
          <c:order val="2"/>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'(6)学校質問紙より(３)'!$S$13:$S$14</c:f>
              <c:numCache>
                <c:formatCode>0.0_ </c:formatCode>
                <c:ptCount val="2"/>
                <c:pt idx="0">
                  <c:v>2.7</c:v>
                </c:pt>
                <c:pt idx="1">
                  <c:v>9.5</c:v>
                </c:pt>
              </c:numCache>
            </c:numRef>
          </c:val>
        </c:ser>
        <c:ser>
          <c:idx val="3"/>
          <c:order val="3"/>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'(6)学校質問紙より(３)'!$T$13:$T$14</c:f>
              <c:numCache>
                <c:formatCode>0.0_ </c:formatCode>
                <c:ptCount val="2"/>
                <c:pt idx="0">
                  <c:v>0</c:v>
                </c:pt>
                <c:pt idx="1">
                  <c:v>0.2</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8892032"/>
        <c:axId val="118893568"/>
      </c:barChart>
      <c:catAx>
        <c:axId val="118892032"/>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8893568"/>
        <c:crosses val="autoZero"/>
        <c:auto val="1"/>
        <c:lblAlgn val="ctr"/>
        <c:lblOffset val="30"/>
        <c:tickLblSkip val="1"/>
        <c:tickMarkSkip val="1"/>
        <c:noMultiLvlLbl val="0"/>
      </c:catAx>
      <c:valAx>
        <c:axId val="118893568"/>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8892032"/>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08"/>
          <c:w val="0.82559283747314738"/>
          <c:h val="0.67455217732820005"/>
        </c:manualLayout>
      </c:layout>
      <c:barChart>
        <c:barDir val="bar"/>
        <c:grouping val="percentStacked"/>
        <c:varyColors val="0"/>
        <c:ser>
          <c:idx val="0"/>
          <c:order val="0"/>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'(6)学校質問紙より(３)'!$Q$23:$Q$24</c:f>
              <c:numCache>
                <c:formatCode>0.0_ </c:formatCode>
                <c:ptCount val="2"/>
                <c:pt idx="0">
                  <c:v>82.2</c:v>
                </c:pt>
                <c:pt idx="1">
                  <c:v>86.5</c:v>
                </c:pt>
              </c:numCache>
            </c:numRef>
          </c:val>
        </c:ser>
        <c:ser>
          <c:idx val="1"/>
          <c:order val="1"/>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'(6)学校質問紙より(３)'!$R$23:$R$24</c:f>
              <c:numCache>
                <c:formatCode>0.0_ </c:formatCode>
                <c:ptCount val="2"/>
                <c:pt idx="0">
                  <c:v>17.5</c:v>
                </c:pt>
                <c:pt idx="1">
                  <c:v>12.9</c:v>
                </c:pt>
              </c:numCache>
            </c:numRef>
          </c:val>
        </c:ser>
        <c:ser>
          <c:idx val="2"/>
          <c:order val="2"/>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'(6)学校質問紙より(３)'!$S$23:$S$24</c:f>
              <c:numCache>
                <c:formatCode>0.0_ </c:formatCode>
                <c:ptCount val="2"/>
                <c:pt idx="0">
                  <c:v>0.3</c:v>
                </c:pt>
                <c:pt idx="1">
                  <c:v>0.4</c:v>
                </c:pt>
              </c:numCache>
            </c:numRef>
          </c:val>
        </c:ser>
        <c:ser>
          <c:idx val="3"/>
          <c:order val="3"/>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'(6)学校質問紙より(３)'!$T$23:$T$24</c:f>
              <c:numCache>
                <c:formatCode>0.0_ </c:formatCode>
                <c:ptCount val="2"/>
                <c:pt idx="0">
                  <c:v>0</c:v>
                </c:pt>
                <c:pt idx="1">
                  <c:v>0</c:v>
                </c:pt>
              </c:numCache>
            </c:numRef>
          </c:val>
        </c:ser>
        <c:ser>
          <c:idx val="4"/>
          <c:order val="4"/>
          <c:spPr>
            <a:solidFill>
              <a:prstClr val="white"/>
            </a:solidFill>
            <a:ln>
              <a:solidFill>
                <a:srgbClr val="000000"/>
              </a:solidFill>
            </a:ln>
          </c:spPr>
          <c:invertIfNegative val="0"/>
          <c:dLbls>
            <c:dLbl>
              <c:idx val="1"/>
              <c:layout>
                <c:manualLayout>
                  <c:x val="2.2759856630824452E-3"/>
                  <c:y val="8.8971929356291589E-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12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'(6)学校質問紙より(３)'!$U$23:$U$24</c:f>
              <c:numCache>
                <c:formatCode>0.0_ </c:formatCode>
                <c:ptCount val="2"/>
                <c:pt idx="0">
                  <c:v>0</c:v>
                </c:pt>
                <c:pt idx="1">
                  <c:v>0.1</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9033856"/>
        <c:axId val="119035392"/>
      </c:barChart>
      <c:catAx>
        <c:axId val="119033856"/>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9035392"/>
        <c:crosses val="autoZero"/>
        <c:auto val="1"/>
        <c:lblAlgn val="ctr"/>
        <c:lblOffset val="30"/>
        <c:tickLblSkip val="1"/>
        <c:tickMarkSkip val="1"/>
        <c:noMultiLvlLbl val="0"/>
      </c:catAx>
      <c:valAx>
        <c:axId val="11903539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9033856"/>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ja-JP" altLang="en-US" sz="1050" b="0"/>
              <a:t>平均無解答率（対全国比）</a:t>
            </a:r>
          </a:p>
        </c:rich>
      </c:tx>
      <c:layout>
        <c:manualLayout>
          <c:xMode val="edge"/>
          <c:yMode val="edge"/>
          <c:x val="0.26368110236220482"/>
          <c:y val="8.6005108829728162E-4"/>
        </c:manualLayout>
      </c:layout>
      <c:overlay val="0"/>
    </c:title>
    <c:autoTitleDeleted val="0"/>
    <c:plotArea>
      <c:layout>
        <c:manualLayout>
          <c:layoutTarget val="inner"/>
          <c:xMode val="edge"/>
          <c:yMode val="edge"/>
          <c:x val="0.28611961240693923"/>
          <c:y val="0.2259037414282424"/>
          <c:w val="0.42708826491029073"/>
          <c:h val="0.63409145495631125"/>
        </c:manualLayout>
      </c:layout>
      <c:radarChart>
        <c:radarStyle val="marker"/>
        <c:varyColors val="0"/>
        <c:ser>
          <c:idx val="1"/>
          <c:order val="0"/>
          <c:tx>
            <c:strRef>
              <c:f>'(3)全体の概要 ・国語'!$X$12</c:f>
              <c:strCache>
                <c:ptCount val="1"/>
                <c:pt idx="0">
                  <c:v>全国</c:v>
                </c:pt>
              </c:strCache>
            </c:strRef>
          </c:tx>
          <c:spPr>
            <a:ln>
              <a:solidFill>
                <a:prstClr val="white">
                  <a:lumMod val="50000"/>
                </a:prstClr>
              </a:solidFill>
              <a:prstDash val="sysDot"/>
            </a:ln>
          </c:spPr>
          <c:marker>
            <c:symbol val="none"/>
          </c:marker>
          <c:cat>
            <c:strRef>
              <c:f>'(3)全体の概要 ・国語'!$R$13:$R$16</c:f>
              <c:strCache>
                <c:ptCount val="4"/>
                <c:pt idx="0">
                  <c:v>国語Ａ</c:v>
                </c:pt>
                <c:pt idx="1">
                  <c:v>国語Ｂ</c:v>
                </c:pt>
                <c:pt idx="2">
                  <c:v>算数Ａ</c:v>
                </c:pt>
                <c:pt idx="3">
                  <c:v>算数Ｂ</c:v>
                </c:pt>
              </c:strCache>
              <c:extLst>
                <c:ext xmlns:c15="http://schemas.microsoft.com/office/drawing/2012/chart" uri="{02D57815-91ED-43cb-92C2-25804820EDAC}">
                  <c15:fullRef>
                    <c15:sqref>'(3)全体の概要 ・国語'!$R$13:$R$17</c15:sqref>
                  </c15:fullRef>
                </c:ext>
              </c:extLst>
            </c:strRef>
          </c:cat>
          <c:val>
            <c:numRef>
              <c:f>'(3)全体の概要 ・国語'!$X$13:$X$16</c:f>
              <c:numCache>
                <c:formatCode>0.0_);[Red]\(0.0\)</c:formatCode>
                <c:ptCount val="4"/>
                <c:pt idx="0">
                  <c:v>1</c:v>
                </c:pt>
                <c:pt idx="1">
                  <c:v>1</c:v>
                </c:pt>
                <c:pt idx="2">
                  <c:v>1</c:v>
                </c:pt>
                <c:pt idx="3">
                  <c:v>1</c:v>
                </c:pt>
              </c:numCache>
              <c:extLst>
                <c:ext xmlns:c15="http://schemas.microsoft.com/office/drawing/2012/chart" uri="{02D57815-91ED-43cb-92C2-25804820EDAC}">
                  <c15:fullRef>
                    <c15:sqref>'(3)全体の概要 ・国語'!$X$13:$X$17</c15:sqref>
                  </c15:fullRef>
                </c:ext>
              </c:extLst>
            </c:numRef>
          </c:val>
        </c:ser>
        <c:ser>
          <c:idx val="2"/>
          <c:order val="1"/>
          <c:tx>
            <c:strRef>
              <c:f>'(3)全体の概要 ・国語'!$W$12</c:f>
              <c:strCache>
                <c:ptCount val="1"/>
                <c:pt idx="0">
                  <c:v>大阪市</c:v>
                </c:pt>
              </c:strCache>
            </c:strRef>
          </c:tx>
          <c:spPr>
            <a:ln w="22225">
              <a:solidFill>
                <a:schemeClr val="bg1">
                  <a:lumMod val="75000"/>
                </a:schemeClr>
              </a:solidFill>
            </a:ln>
          </c:spPr>
          <c:marker>
            <c:symbol val="circle"/>
            <c:size val="4"/>
            <c:spPr>
              <a:solidFill>
                <a:schemeClr val="bg1">
                  <a:lumMod val="75000"/>
                </a:schemeClr>
              </a:solidFill>
              <a:ln w="15875">
                <a:solidFill>
                  <a:schemeClr val="bg1">
                    <a:lumMod val="75000"/>
                  </a:schemeClr>
                </a:solidFill>
                <a:prstDash val="solid"/>
              </a:ln>
            </c:spPr>
          </c:marker>
          <c:cat>
            <c:strRef>
              <c:f>'(3)全体の概要 ・国語'!$R$13:$R$16</c:f>
              <c:strCache>
                <c:ptCount val="4"/>
                <c:pt idx="0">
                  <c:v>国語Ａ</c:v>
                </c:pt>
                <c:pt idx="1">
                  <c:v>国語Ｂ</c:v>
                </c:pt>
                <c:pt idx="2">
                  <c:v>算数Ａ</c:v>
                </c:pt>
                <c:pt idx="3">
                  <c:v>算数Ｂ</c:v>
                </c:pt>
              </c:strCache>
              <c:extLst>
                <c:ext xmlns:c15="http://schemas.microsoft.com/office/drawing/2012/chart" uri="{02D57815-91ED-43cb-92C2-25804820EDAC}">
                  <c15:fullRef>
                    <c15:sqref>'(3)全体の概要 ・国語'!$R$13:$R$17</c15:sqref>
                  </c15:fullRef>
                </c:ext>
              </c:extLst>
            </c:strRef>
          </c:cat>
          <c:val>
            <c:numRef>
              <c:f>'(3)全体の概要 ・国語'!$W$13:$W$16</c:f>
              <c:numCache>
                <c:formatCode>0.000_);[Red]\(0.000\)</c:formatCode>
                <c:ptCount val="4"/>
                <c:pt idx="0">
                  <c:v>1.0188679245283019</c:v>
                </c:pt>
                <c:pt idx="1">
                  <c:v>1.0434782608695652</c:v>
                </c:pt>
                <c:pt idx="2">
                  <c:v>1.1111111111111112</c:v>
                </c:pt>
                <c:pt idx="3">
                  <c:v>0.94594594594594594</c:v>
                </c:pt>
              </c:numCache>
              <c:extLst>
                <c:ext xmlns:c15="http://schemas.microsoft.com/office/drawing/2012/chart" uri="{02D57815-91ED-43cb-92C2-25804820EDAC}">
                  <c15:fullRef>
                    <c15:sqref>'(3)全体の概要 ・国語'!$W$13:$W$17</c15:sqref>
                  </c15:fullRef>
                </c:ext>
              </c:extLst>
            </c:numRef>
          </c:val>
        </c:ser>
        <c:ser>
          <c:idx val="0"/>
          <c:order val="2"/>
          <c:tx>
            <c:strRef>
              <c:f>'(3)全体の概要 ・国語'!$V$12</c:f>
              <c:strCache>
                <c:ptCount val="1"/>
                <c:pt idx="0">
                  <c:v>学校</c:v>
                </c:pt>
              </c:strCache>
            </c:strRef>
          </c:tx>
          <c:spPr>
            <a:ln>
              <a:solidFill>
                <a:prstClr val="black"/>
              </a:solidFill>
            </a:ln>
          </c:spPr>
          <c:marker>
            <c:symbol val="diamond"/>
            <c:size val="7"/>
            <c:spPr>
              <a:solidFill>
                <a:sysClr val="windowText" lastClr="000000"/>
              </a:solidFill>
              <a:ln>
                <a:solidFill>
                  <a:prstClr val="black"/>
                </a:solidFill>
              </a:ln>
            </c:spPr>
          </c:marker>
          <c:cat>
            <c:strRef>
              <c:f>'(3)全体の概要 ・国語'!$R$13:$R$16</c:f>
              <c:strCache>
                <c:ptCount val="4"/>
                <c:pt idx="0">
                  <c:v>国語Ａ</c:v>
                </c:pt>
                <c:pt idx="1">
                  <c:v>国語Ｂ</c:v>
                </c:pt>
                <c:pt idx="2">
                  <c:v>算数Ａ</c:v>
                </c:pt>
                <c:pt idx="3">
                  <c:v>算数Ｂ</c:v>
                </c:pt>
              </c:strCache>
              <c:extLst>
                <c:ext xmlns:c15="http://schemas.microsoft.com/office/drawing/2012/chart" uri="{02D57815-91ED-43cb-92C2-25804820EDAC}">
                  <c15:fullRef>
                    <c15:sqref>'(3)全体の概要 ・国語'!$R$13:$R$17</c15:sqref>
                  </c15:fullRef>
                </c:ext>
              </c:extLst>
            </c:strRef>
          </c:cat>
          <c:val>
            <c:numRef>
              <c:f>'(3)全体の概要 ・国語'!$V$13:$V$16</c:f>
              <c:numCache>
                <c:formatCode>0.000_);[Red]\(0.000\)</c:formatCode>
                <c:ptCount val="4"/>
                <c:pt idx="0">
                  <c:v>1.0566037735849056</c:v>
                </c:pt>
                <c:pt idx="1">
                  <c:v>2.0652173913043481</c:v>
                </c:pt>
                <c:pt idx="2">
                  <c:v>1.7222222222222223</c:v>
                </c:pt>
                <c:pt idx="3">
                  <c:v>1.2162162162162162</c:v>
                </c:pt>
              </c:numCache>
              <c:extLst>
                <c:ext xmlns:c15="http://schemas.microsoft.com/office/drawing/2012/chart" uri="{02D57815-91ED-43cb-92C2-25804820EDAC}">
                  <c15:fullRef>
                    <c15:sqref>'(3)全体の概要 ・国語'!$V$13:$V$17</c15:sqref>
                  </c15:fullRef>
                </c:ext>
              </c:extLst>
            </c:numRef>
          </c:val>
        </c:ser>
        <c:dLbls>
          <c:showLegendKey val="0"/>
          <c:showVal val="0"/>
          <c:showCatName val="0"/>
          <c:showSerName val="0"/>
          <c:showPercent val="0"/>
          <c:showBubbleSize val="0"/>
        </c:dLbls>
        <c:axId val="113611520"/>
        <c:axId val="113613056"/>
      </c:radarChart>
      <c:catAx>
        <c:axId val="113611520"/>
        <c:scaling>
          <c:orientation val="minMax"/>
        </c:scaling>
        <c:delete val="0"/>
        <c:axPos val="b"/>
        <c:majorGridlines/>
        <c:numFmt formatCode="General" sourceLinked="1"/>
        <c:majorTickMark val="out"/>
        <c:minorTickMark val="none"/>
        <c:tickLblPos val="nextTo"/>
        <c:txPr>
          <a:bodyPr/>
          <a:lstStyle/>
          <a:p>
            <a:pPr>
              <a:defRPr sz="1050"/>
            </a:pPr>
            <a:endParaRPr lang="ja-JP"/>
          </a:p>
        </c:txPr>
        <c:crossAx val="113613056"/>
        <c:crosses val="autoZero"/>
        <c:auto val="1"/>
        <c:lblAlgn val="ctr"/>
        <c:lblOffset val="100"/>
        <c:noMultiLvlLbl val="0"/>
      </c:catAx>
      <c:valAx>
        <c:axId val="113613056"/>
        <c:scaling>
          <c:orientation val="minMax"/>
        </c:scaling>
        <c:delete val="0"/>
        <c:axPos val="l"/>
        <c:numFmt formatCode="#,##0.0_);\(#,##0.0\)" sourceLinked="0"/>
        <c:majorTickMark val="cross"/>
        <c:minorTickMark val="none"/>
        <c:tickLblPos val="nextTo"/>
        <c:txPr>
          <a:bodyPr/>
          <a:lstStyle/>
          <a:p>
            <a:pPr>
              <a:defRPr sz="1050"/>
            </a:pPr>
            <a:endParaRPr lang="ja-JP"/>
          </a:p>
        </c:txPr>
        <c:crossAx val="113611520"/>
        <c:crosses val="autoZero"/>
        <c:crossBetween val="between"/>
      </c:valAx>
    </c:plotArea>
    <c:legend>
      <c:legendPos val="b"/>
      <c:layout>
        <c:manualLayout>
          <c:xMode val="edge"/>
          <c:yMode val="edge"/>
          <c:x val="0.6800963382666978"/>
          <c:y val="0.6909574384515077"/>
          <c:w val="0.29919364460936371"/>
          <c:h val="0.28448748212854885"/>
        </c:manualLayout>
      </c:layout>
      <c:overlay val="0"/>
      <c:spPr>
        <a:ln>
          <a:solidFill>
            <a:schemeClr val="tx1"/>
          </a:solidFill>
        </a:ln>
      </c:spPr>
      <c:txPr>
        <a:bodyPr/>
        <a:lstStyle/>
        <a:p>
          <a:pPr>
            <a:defRPr sz="800"/>
          </a:pPr>
          <a:endParaRPr lang="ja-JP"/>
        </a:p>
      </c:txPr>
    </c:legend>
    <c:plotVisOnly val="1"/>
    <c:dispBlanksAs val="gap"/>
    <c:showDLblsOverMax val="0"/>
  </c:chart>
  <c:printSettings>
    <c:headerFooter/>
    <c:pageMargins b="0.19685039370078738" l="0.59055118110232629" r="0.39370078740157488" t="0.19685039370078738" header="0.30000000000000032" footer="0.30000000000000032"/>
    <c:pageSetup orientation="portrait"/>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14"/>
          <c:w val="0.82559283747314771"/>
          <c:h val="0.67455217732820005"/>
        </c:manualLayout>
      </c:layout>
      <c:barChart>
        <c:barDir val="bar"/>
        <c:grouping val="percentStacked"/>
        <c:varyColors val="0"/>
        <c:ser>
          <c:idx val="0"/>
          <c:order val="0"/>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'(6)学校質問紙より(３)'!$Q$33:$Q$34</c:f>
              <c:numCache>
                <c:formatCode>0.0_ </c:formatCode>
                <c:ptCount val="2"/>
                <c:pt idx="0">
                  <c:v>83.2</c:v>
                </c:pt>
                <c:pt idx="1">
                  <c:v>87.7</c:v>
                </c:pt>
              </c:numCache>
            </c:numRef>
          </c:val>
        </c:ser>
        <c:ser>
          <c:idx val="1"/>
          <c:order val="1"/>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'(6)学校質問紙より(３)'!$R$33:$R$34</c:f>
              <c:numCache>
                <c:formatCode>0.0_ </c:formatCode>
                <c:ptCount val="2"/>
                <c:pt idx="0">
                  <c:v>16.8</c:v>
                </c:pt>
                <c:pt idx="1">
                  <c:v>11.9</c:v>
                </c:pt>
              </c:numCache>
            </c:numRef>
          </c:val>
        </c:ser>
        <c:ser>
          <c:idx val="2"/>
          <c:order val="2"/>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'(6)学校質問紙より(３)'!$S$33:$S$34</c:f>
              <c:numCache>
                <c:formatCode>0.0_ </c:formatCode>
                <c:ptCount val="2"/>
                <c:pt idx="0">
                  <c:v>0</c:v>
                </c:pt>
                <c:pt idx="1">
                  <c:v>0.2</c:v>
                </c:pt>
              </c:numCache>
            </c:numRef>
          </c:val>
        </c:ser>
        <c:ser>
          <c:idx val="3"/>
          <c:order val="3"/>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'(6)学校質問紙より(３)'!$T$33:$T$34</c:f>
              <c:numCache>
                <c:formatCode>0.0_ </c:formatCode>
                <c:ptCount val="2"/>
                <c:pt idx="0">
                  <c:v>0</c:v>
                </c:pt>
                <c:pt idx="1">
                  <c:v>0</c:v>
                </c:pt>
              </c:numCache>
            </c:numRef>
          </c:val>
        </c:ser>
        <c:ser>
          <c:idx val="4"/>
          <c:order val="4"/>
          <c:spPr>
            <a:solidFill>
              <a:prstClr val="white"/>
            </a:solidFill>
            <a:ln>
              <a:solidFill>
                <a:srgbClr val="000000"/>
              </a:solidFill>
            </a:ln>
          </c:spPr>
          <c:invertIfNegative val="0"/>
          <c:dLbls>
            <c:dLbl>
              <c:idx val="1"/>
              <c:layout>
                <c:manualLayout>
                  <c:x val="2.2759856630824452E-3"/>
                  <c:y val="8.8971929356291706E-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21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'(6)学校質問紙より(３)'!$U$33:$U$34</c:f>
              <c:numCache>
                <c:formatCode>0.0_ </c:formatCode>
                <c:ptCount val="2"/>
                <c:pt idx="0">
                  <c:v>0</c:v>
                </c:pt>
                <c:pt idx="1">
                  <c:v>0.2</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9068928"/>
        <c:axId val="119074816"/>
      </c:barChart>
      <c:catAx>
        <c:axId val="119068928"/>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9074816"/>
        <c:crosses val="autoZero"/>
        <c:auto val="1"/>
        <c:lblAlgn val="ctr"/>
        <c:lblOffset val="30"/>
        <c:tickLblSkip val="1"/>
        <c:tickMarkSkip val="1"/>
        <c:noMultiLvlLbl val="0"/>
      </c:catAx>
      <c:valAx>
        <c:axId val="119074816"/>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9068928"/>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19"/>
          <c:w val="0.82559283747314793"/>
          <c:h val="0.67455217732820005"/>
        </c:manualLayout>
      </c:layout>
      <c:barChart>
        <c:barDir val="bar"/>
        <c:grouping val="percentStacked"/>
        <c:varyColors val="0"/>
        <c:ser>
          <c:idx val="0"/>
          <c:order val="0"/>
          <c:tx>
            <c:strRef>
              <c:f>'(6)学校質問紙より(３)'!$Q$5</c:f>
              <c:strCache>
                <c:ptCount val="1"/>
                <c:pt idx="0">
                  <c:v>1 </c:v>
                </c:pt>
              </c:strCache>
            </c:strRef>
          </c:tx>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'(6)学校質問紙より(３)'!$P$44:$P$45</c:f>
              <c:strCache>
                <c:ptCount val="2"/>
                <c:pt idx="0">
                  <c:v>大阪市</c:v>
                </c:pt>
                <c:pt idx="1">
                  <c:v>全国</c:v>
                </c:pt>
              </c:strCache>
            </c:strRef>
          </c:cat>
          <c:val>
            <c:numRef>
              <c:f>'(6)学校質問紙より(３)'!$Q$44:$Q$45</c:f>
              <c:numCache>
                <c:formatCode>0.0_ </c:formatCode>
                <c:ptCount val="2"/>
                <c:pt idx="0">
                  <c:v>40.799999999999997</c:v>
                </c:pt>
                <c:pt idx="1">
                  <c:v>55.8</c:v>
                </c:pt>
              </c:numCache>
            </c:numRef>
          </c:val>
        </c:ser>
        <c:ser>
          <c:idx val="1"/>
          <c:order val="1"/>
          <c:tx>
            <c:strRef>
              <c:f>'(6)学校質問紙より(３)'!$R$5</c:f>
              <c:strCache>
                <c:ptCount val="1"/>
                <c:pt idx="0">
                  <c:v>2 </c:v>
                </c:pt>
              </c:strCache>
            </c:strRef>
          </c:tx>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'(6)学校質問紙より(３)'!$P$44:$P$45</c:f>
              <c:strCache>
                <c:ptCount val="2"/>
                <c:pt idx="0">
                  <c:v>大阪市</c:v>
                </c:pt>
                <c:pt idx="1">
                  <c:v>全国</c:v>
                </c:pt>
              </c:strCache>
            </c:strRef>
          </c:cat>
          <c:val>
            <c:numRef>
              <c:f>'(6)学校質問紙より(３)'!$R$44:$R$45</c:f>
              <c:numCache>
                <c:formatCode>0.0_ </c:formatCode>
                <c:ptCount val="2"/>
                <c:pt idx="0">
                  <c:v>56.8</c:v>
                </c:pt>
                <c:pt idx="1">
                  <c:v>41.5</c:v>
                </c:pt>
              </c:numCache>
            </c:numRef>
          </c:val>
        </c:ser>
        <c:ser>
          <c:idx val="2"/>
          <c:order val="2"/>
          <c:tx>
            <c:strRef>
              <c:f>'(6)学校質問紙より(３)'!$S$5</c:f>
              <c:strCache>
                <c:ptCount val="1"/>
                <c:pt idx="0">
                  <c:v>3 </c:v>
                </c:pt>
              </c:strCache>
            </c:strRef>
          </c:tx>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'(6)学校質問紙より(３)'!$P$44:$P$45</c:f>
              <c:strCache>
                <c:ptCount val="2"/>
                <c:pt idx="0">
                  <c:v>大阪市</c:v>
                </c:pt>
                <c:pt idx="1">
                  <c:v>全国</c:v>
                </c:pt>
              </c:strCache>
            </c:strRef>
          </c:cat>
          <c:val>
            <c:numRef>
              <c:f>'(6)学校質問紙より(３)'!$S$44:$S$45</c:f>
              <c:numCache>
                <c:formatCode>0.0_ </c:formatCode>
                <c:ptCount val="2"/>
                <c:pt idx="0">
                  <c:v>2.1</c:v>
                </c:pt>
                <c:pt idx="1">
                  <c:v>2.5</c:v>
                </c:pt>
              </c:numCache>
            </c:numRef>
          </c:val>
        </c:ser>
        <c:ser>
          <c:idx val="3"/>
          <c:order val="3"/>
          <c:tx>
            <c:strRef>
              <c:f>'(6)学校質問紙より(1)'!$T$5</c:f>
              <c:strCache>
                <c:ptCount val="1"/>
                <c:pt idx="0">
                  <c:v>4 </c:v>
                </c:pt>
              </c:strCache>
            </c:strRef>
          </c:tx>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'(6)学校質問紙より(３)'!$P$44:$P$45</c:f>
              <c:strCache>
                <c:ptCount val="2"/>
                <c:pt idx="0">
                  <c:v>大阪市</c:v>
                </c:pt>
                <c:pt idx="1">
                  <c:v>全国</c:v>
                </c:pt>
              </c:strCache>
            </c:strRef>
          </c:cat>
          <c:val>
            <c:numRef>
              <c:f>'(6)学校質問紙より(1)'!$T$44:$T$45</c:f>
              <c:numCache>
                <c:formatCode>0.0_ </c:formatCode>
                <c:ptCount val="2"/>
                <c:pt idx="0">
                  <c:v>0.3</c:v>
                </c:pt>
                <c:pt idx="1">
                  <c:v>0.8</c:v>
                </c:pt>
              </c:numCache>
            </c:numRef>
          </c:val>
        </c:ser>
        <c:ser>
          <c:idx val="4"/>
          <c:order val="4"/>
          <c:tx>
            <c:strRef>
              <c:f>'(6)学校質問紙より(1)'!$U$5</c:f>
              <c:strCache>
                <c:ptCount val="1"/>
                <c:pt idx="0">
                  <c:v>5 </c:v>
                </c:pt>
              </c:strCache>
            </c:strRef>
          </c:tx>
          <c:spPr>
            <a:solidFill>
              <a:prstClr val="white"/>
            </a:solidFill>
            <a:ln>
              <a:solidFill>
                <a:srgbClr val="000000"/>
              </a:solidFill>
            </a:ln>
          </c:spPr>
          <c:invertIfNegative val="0"/>
          <c:dLbls>
            <c:dLbl>
              <c:idx val="1"/>
              <c:layout>
                <c:manualLayout>
                  <c:x val="2.2759856630824452E-3"/>
                  <c:y val="8.897192935629178E-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24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'(6)学校質問紙より(３)'!$P$44:$P$45</c:f>
              <c:strCache>
                <c:ptCount val="2"/>
                <c:pt idx="0">
                  <c:v>大阪市</c:v>
                </c:pt>
                <c:pt idx="1">
                  <c:v>全国</c:v>
                </c:pt>
              </c:strCache>
            </c:strRef>
          </c:cat>
          <c:val>
            <c:numRef>
              <c:f>'(6)学校質問紙より(1)'!$U$44:$U$45</c:f>
              <c:numCache>
                <c:formatCode>0.0_ </c:formatCode>
                <c:ptCount val="2"/>
                <c:pt idx="0">
                  <c:v>0</c:v>
                </c:pt>
                <c:pt idx="1">
                  <c:v>0.1</c:v>
                </c:pt>
              </c:numCache>
            </c:numRef>
          </c:val>
        </c:ser>
        <c:ser>
          <c:idx val="5"/>
          <c:order val="5"/>
          <c:tx>
            <c:strRef>
              <c:f>'(6)学校質問紙より(1)'!$V$5</c:f>
              <c:strCache>
                <c:ptCount val="1"/>
                <c:pt idx="0">
                  <c:v>6 </c:v>
                </c:pt>
              </c:strCache>
            </c:strRef>
          </c:tx>
          <c:spPr>
            <a:solidFill>
              <a:srgbClr val="00B050"/>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'(6)学校質問紙より(３)'!$P$44:$P$45</c:f>
              <c:strCache>
                <c:ptCount val="2"/>
                <c:pt idx="0">
                  <c:v>大阪市</c:v>
                </c:pt>
                <c:pt idx="1">
                  <c:v>全国</c:v>
                </c:pt>
              </c:strCache>
            </c:strRef>
          </c:cat>
          <c:val>
            <c:numRef>
              <c:f>'(6)学校質問紙より(1)'!$V$44:$V$45</c:f>
              <c:numCache>
                <c:formatCode>0.0_ </c:formatCode>
                <c:ptCount val="2"/>
                <c:pt idx="0">
                  <c:v>0</c:v>
                </c:pt>
                <c:pt idx="1">
                  <c:v>0</c:v>
                </c:pt>
              </c:numCache>
            </c:numRef>
          </c:val>
        </c:ser>
        <c:ser>
          <c:idx val="6"/>
          <c:order val="6"/>
          <c:tx>
            <c:strRef>
              <c:f>'(6)学校質問紙より(1)'!$W$5</c:f>
              <c:strCache>
                <c:ptCount val="1"/>
                <c:pt idx="0">
                  <c:v>7 </c:v>
                </c:pt>
              </c:strCache>
            </c:strRef>
          </c:tx>
          <c:spPr>
            <a:solidFill>
              <a:schemeClr val="accent6">
                <a:lumMod val="75000"/>
              </a:schemeClr>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'(6)学校質問紙より(３)'!$P$44:$P$45</c:f>
              <c:strCache>
                <c:ptCount val="2"/>
                <c:pt idx="0">
                  <c:v>大阪市</c:v>
                </c:pt>
                <c:pt idx="1">
                  <c:v>全国</c:v>
                </c:pt>
              </c:strCache>
            </c:strRef>
          </c:cat>
          <c:val>
            <c:numRef>
              <c:f>'(6)学校質問紙より(1)'!$W$44:$W$45</c:f>
              <c:numCache>
                <c:formatCode>0.0_ </c:formatCode>
                <c:ptCount val="2"/>
                <c:pt idx="0">
                  <c:v>0</c:v>
                </c:pt>
                <c:pt idx="1">
                  <c:v>0</c:v>
                </c:pt>
              </c:numCache>
            </c:numRef>
          </c:val>
        </c:ser>
        <c:ser>
          <c:idx val="7"/>
          <c:order val="7"/>
          <c:tx>
            <c:strRef>
              <c:f>'(6)学校質問紙より(1)'!$X$5</c:f>
              <c:strCache>
                <c:ptCount val="1"/>
                <c:pt idx="0">
                  <c:v>8 </c:v>
                </c:pt>
              </c:strCache>
            </c:strRef>
          </c:tx>
          <c:spPr>
            <a:solidFill>
              <a:srgbClr val="66FF99"/>
            </a:solidFill>
            <a:ln>
              <a:solidFill>
                <a:srgbClr val="000000"/>
              </a:solidFill>
            </a:ln>
          </c:spPr>
          <c:invertIfNegative val="0"/>
          <c:dLbls>
            <c:numFmt formatCode="0.0;;" sourceLinked="0"/>
            <c:spPr>
              <a:noFill/>
              <a:ln>
                <a:noFill/>
              </a:ln>
              <a:effectLst/>
            </c:spPr>
            <c:txPr>
              <a:bodyPr/>
              <a:lstStyle/>
              <a:p>
                <a:pPr>
                  <a:defRPr sz="9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'(6)学校質問紙より(３)'!$P$44:$P$45</c:f>
              <c:strCache>
                <c:ptCount val="2"/>
                <c:pt idx="0">
                  <c:v>大阪市</c:v>
                </c:pt>
                <c:pt idx="1">
                  <c:v>全国</c:v>
                </c:pt>
              </c:strCache>
            </c:strRef>
          </c:cat>
          <c:val>
            <c:numRef>
              <c:f>'(6)学校質問紙より(1)'!$X$44:$X$45</c:f>
              <c:numCache>
                <c:formatCode>0.0_ </c:formatCode>
                <c:ptCount val="2"/>
                <c:pt idx="0">
                  <c:v>0</c:v>
                </c:pt>
                <c:pt idx="1">
                  <c:v>0</c:v>
                </c:pt>
              </c:numCache>
            </c:numRef>
          </c:val>
        </c:ser>
        <c:ser>
          <c:idx val="8"/>
          <c:order val="8"/>
          <c:tx>
            <c:strRef>
              <c:f>'(6)学校質問紙より(1)'!$Y$5</c:f>
              <c:strCache>
                <c:ptCount val="1"/>
                <c:pt idx="0">
                  <c:v>9 </c:v>
                </c:pt>
              </c:strCache>
            </c:strRef>
          </c:tx>
          <c:spPr>
            <a:solidFill>
              <a:srgbClr val="FF9999"/>
            </a:solidFill>
            <a:ln>
              <a:solidFill>
                <a:srgbClr val="000000"/>
              </a:solidFill>
            </a:ln>
          </c:spPr>
          <c:invertIfNegative val="0"/>
          <c:dLbls>
            <c:numFmt formatCode="0.0;;" sourceLinked="0"/>
            <c:spPr>
              <a:noFill/>
              <a:ln>
                <a:noFill/>
              </a:ln>
              <a:effectLst/>
            </c:spPr>
            <c:txPr>
              <a:bodyPr/>
              <a:lstStyle/>
              <a:p>
                <a:pPr>
                  <a:defRPr sz="9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'(6)学校質問紙より(３)'!$P$44:$P$45</c:f>
              <c:strCache>
                <c:ptCount val="2"/>
                <c:pt idx="0">
                  <c:v>大阪市</c:v>
                </c:pt>
                <c:pt idx="1">
                  <c:v>全国</c:v>
                </c:pt>
              </c:strCache>
            </c:strRef>
          </c:cat>
          <c:val>
            <c:numRef>
              <c:f>'(6)学校質問紙より(1)'!$Y$44:$Y$45</c:f>
              <c:numCache>
                <c:formatCode>0.0_ </c:formatCode>
                <c:ptCount val="2"/>
                <c:pt idx="0">
                  <c:v>0</c:v>
                </c:pt>
                <c:pt idx="1">
                  <c:v>0</c:v>
                </c:pt>
              </c:numCache>
            </c:numRef>
          </c:val>
        </c:ser>
        <c:ser>
          <c:idx val="9"/>
          <c:order val="9"/>
          <c:tx>
            <c:strRef>
              <c:f>'(6)学校質問紙より(1)'!$Z$5</c:f>
              <c:strCache>
                <c:ptCount val="1"/>
                <c:pt idx="0">
                  <c:v>10</c:v>
                </c:pt>
              </c:strCache>
            </c:strRef>
          </c:tx>
          <c:spPr>
            <a:solidFill>
              <a:srgbClr val="FFC000"/>
            </a:solidFill>
            <a:ln>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'(6)学校質問紙より(３)'!$P$44:$P$45</c:f>
              <c:strCache>
                <c:ptCount val="2"/>
                <c:pt idx="0">
                  <c:v>大阪市</c:v>
                </c:pt>
                <c:pt idx="1">
                  <c:v>全国</c:v>
                </c:pt>
              </c:strCache>
            </c:strRef>
          </c:cat>
          <c:val>
            <c:numRef>
              <c:f>'(6)学校質問紙より(1)'!$Z$44:$Z$45</c:f>
              <c:numCache>
                <c:formatCode>0.0_ </c:formatCode>
                <c:ptCount val="2"/>
                <c:pt idx="0">
                  <c:v>0</c:v>
                </c:pt>
                <c:pt idx="1">
                  <c:v>0</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9523968"/>
        <c:axId val="119214464"/>
      </c:barChart>
      <c:catAx>
        <c:axId val="119523968"/>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9214464"/>
        <c:crosses val="autoZero"/>
        <c:auto val="1"/>
        <c:lblAlgn val="ctr"/>
        <c:lblOffset val="30"/>
        <c:tickLblSkip val="1"/>
        <c:tickMarkSkip val="1"/>
        <c:noMultiLvlLbl val="0"/>
      </c:catAx>
      <c:valAx>
        <c:axId val="11921446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9523968"/>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24"/>
          <c:w val="0.82559283747314816"/>
          <c:h val="0.67455217732820005"/>
        </c:manualLayout>
      </c:layout>
      <c:barChart>
        <c:barDir val="bar"/>
        <c:grouping val="percentStacked"/>
        <c:varyColors val="0"/>
        <c:ser>
          <c:idx val="0"/>
          <c:order val="0"/>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'(6)学校質問紙より(３)'!$Q$54:$Q$55</c:f>
              <c:numCache>
                <c:formatCode>0.0_ </c:formatCode>
                <c:ptCount val="2"/>
                <c:pt idx="0">
                  <c:v>69.900000000000006</c:v>
                </c:pt>
                <c:pt idx="1">
                  <c:v>72.5</c:v>
                </c:pt>
              </c:numCache>
            </c:numRef>
          </c:val>
        </c:ser>
        <c:ser>
          <c:idx val="1"/>
          <c:order val="1"/>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'(6)学校質問紙より(３)'!$R$54:$R$55</c:f>
              <c:numCache>
                <c:formatCode>0.0_ </c:formatCode>
                <c:ptCount val="2"/>
                <c:pt idx="0">
                  <c:v>30.1</c:v>
                </c:pt>
                <c:pt idx="1">
                  <c:v>26.7</c:v>
                </c:pt>
              </c:numCache>
            </c:numRef>
          </c:val>
        </c:ser>
        <c:ser>
          <c:idx val="2"/>
          <c:order val="2"/>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'(6)学校質問紙より(３)'!$S$54:$S$55</c:f>
              <c:numCache>
                <c:formatCode>0.0_ </c:formatCode>
                <c:ptCount val="2"/>
                <c:pt idx="0">
                  <c:v>0</c:v>
                </c:pt>
                <c:pt idx="1">
                  <c:v>0.8</c:v>
                </c:pt>
              </c:numCache>
            </c:numRef>
          </c:val>
        </c:ser>
        <c:ser>
          <c:idx val="3"/>
          <c:order val="3"/>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'(6)学校質問紙より(３)'!$T$54:$T$55</c:f>
              <c:numCache>
                <c:formatCode>0.0_ </c:formatCode>
                <c:ptCount val="2"/>
                <c:pt idx="0">
                  <c:v>0</c:v>
                </c:pt>
                <c:pt idx="1">
                  <c:v>0</c:v>
                </c:pt>
              </c:numCache>
            </c:numRef>
          </c:val>
        </c:ser>
        <c:ser>
          <c:idx val="4"/>
          <c:order val="4"/>
          <c:spPr>
            <a:solidFill>
              <a:prstClr val="white"/>
            </a:solidFill>
            <a:ln>
              <a:solidFill>
                <a:srgbClr val="000000"/>
              </a:solidFill>
            </a:ln>
          </c:spPr>
          <c:invertIfNegative val="0"/>
          <c:dLbls>
            <c:dLbl>
              <c:idx val="1"/>
              <c:layout>
                <c:manualLayout>
                  <c:x val="2.2759856630824452E-3"/>
                  <c:y val="8.8971929356291886E-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3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'(6)学校質問紙より(３)'!$U$54:$U$55</c:f>
              <c:numCache>
                <c:formatCode>0.0_ </c:formatCode>
                <c:ptCount val="2"/>
                <c:pt idx="0">
                  <c:v>0</c:v>
                </c:pt>
                <c:pt idx="1">
                  <c:v>0.1</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9260288"/>
        <c:axId val="119261824"/>
      </c:barChart>
      <c:catAx>
        <c:axId val="119260288"/>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9261824"/>
        <c:crosses val="autoZero"/>
        <c:auto val="1"/>
        <c:lblAlgn val="ctr"/>
        <c:lblOffset val="30"/>
        <c:tickLblSkip val="1"/>
        <c:tickMarkSkip val="1"/>
        <c:noMultiLvlLbl val="0"/>
      </c:catAx>
      <c:valAx>
        <c:axId val="11926182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9260288"/>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964336917562746E-2"/>
          <c:y val="6.3498376262289241E-2"/>
          <c:w val="0.23416179465139941"/>
          <c:h val="0.61761392094543455"/>
        </c:manualLayout>
      </c:layout>
      <c:barChart>
        <c:barDir val="bar"/>
        <c:grouping val="percentStacked"/>
        <c:varyColors val="0"/>
        <c:ser>
          <c:idx val="0"/>
          <c:order val="0"/>
          <c:tx>
            <c:strRef>
              <c:f>'(6)学校質問紙より(1)'!$Q$5</c:f>
              <c:strCache>
                <c:ptCount val="1"/>
                <c:pt idx="0">
                  <c:v>1 </c:v>
                </c:pt>
              </c:strCache>
            </c:strRef>
          </c:tx>
          <c:spPr>
            <a:solidFill>
              <a:srgbClr val="9999FF"/>
            </a:solidFill>
            <a:ln w="12700">
              <a:solidFill>
                <a:srgbClr val="000000"/>
              </a:solidFill>
              <a:prstDash val="solid"/>
            </a:ln>
          </c:spPr>
          <c:invertIfNegative val="0"/>
          <c:cat>
            <c:strRef>
              <c:f>'(6)学校質問紙より(1)'!$P$12:$P$14</c:f>
              <c:strCache>
                <c:ptCount val="3"/>
                <c:pt idx="0">
                  <c:v>学校</c:v>
                </c:pt>
                <c:pt idx="1">
                  <c:v>大阪市</c:v>
                </c:pt>
                <c:pt idx="2">
                  <c:v>全国</c:v>
                </c:pt>
              </c:strCache>
            </c:strRef>
          </c:cat>
          <c:val>
            <c:numRef>
              <c:f>'(6)学校質問紙より(1)'!$Q$12:$Q$14</c:f>
              <c:numCache>
                <c:formatCode>0.0_ </c:formatCode>
                <c:ptCount val="3"/>
                <c:pt idx="0" formatCode="0_ ">
                  <c:v>0</c:v>
                </c:pt>
                <c:pt idx="1">
                  <c:v>27.4</c:v>
                </c:pt>
                <c:pt idx="2">
                  <c:v>26.3</c:v>
                </c:pt>
              </c:numCache>
            </c:numRef>
          </c:val>
        </c:ser>
        <c:ser>
          <c:idx val="1"/>
          <c:order val="1"/>
          <c:tx>
            <c:strRef>
              <c:f>'(6)学校質問紙より(1)'!$R$5</c:f>
              <c:strCache>
                <c:ptCount val="1"/>
                <c:pt idx="0">
                  <c:v>2 </c:v>
                </c:pt>
              </c:strCache>
            </c:strRef>
          </c:tx>
          <c:spPr>
            <a:solidFill>
              <a:srgbClr val="993366"/>
            </a:solidFill>
            <a:ln w="12700">
              <a:solidFill>
                <a:srgbClr val="000000"/>
              </a:solidFill>
              <a:prstDash val="solid"/>
            </a:ln>
          </c:spPr>
          <c:invertIfNegative val="0"/>
          <c:cat>
            <c:strRef>
              <c:f>'(6)学校質問紙より(1)'!$P$12:$P$14</c:f>
              <c:strCache>
                <c:ptCount val="3"/>
                <c:pt idx="0">
                  <c:v>学校</c:v>
                </c:pt>
                <c:pt idx="1">
                  <c:v>大阪市</c:v>
                </c:pt>
                <c:pt idx="2">
                  <c:v>全国</c:v>
                </c:pt>
              </c:strCache>
            </c:strRef>
          </c:cat>
          <c:val>
            <c:numRef>
              <c:f>'(6)学校質問紙より(1)'!$R$12:$R$14</c:f>
              <c:numCache>
                <c:formatCode>0.0_ </c:formatCode>
                <c:ptCount val="3"/>
                <c:pt idx="0" formatCode="0_ ">
                  <c:v>0</c:v>
                </c:pt>
                <c:pt idx="1">
                  <c:v>66.099999999999994</c:v>
                </c:pt>
                <c:pt idx="2">
                  <c:v>67.099999999999994</c:v>
                </c:pt>
              </c:numCache>
            </c:numRef>
          </c:val>
        </c:ser>
        <c:ser>
          <c:idx val="2"/>
          <c:order val="2"/>
          <c:tx>
            <c:strRef>
              <c:f>'(6)学校質問紙より(1)'!$S$5</c:f>
              <c:strCache>
                <c:ptCount val="1"/>
                <c:pt idx="0">
                  <c:v>3 </c:v>
                </c:pt>
              </c:strCache>
            </c:strRef>
          </c:tx>
          <c:spPr>
            <a:solidFill>
              <a:srgbClr val="FFFFCC"/>
            </a:solidFill>
            <a:ln w="12700">
              <a:solidFill>
                <a:srgbClr val="000000"/>
              </a:solidFill>
              <a:prstDash val="solid"/>
            </a:ln>
          </c:spPr>
          <c:invertIfNegative val="0"/>
          <c:cat>
            <c:strRef>
              <c:f>'(6)学校質問紙より(1)'!$P$12:$P$14</c:f>
              <c:strCache>
                <c:ptCount val="3"/>
                <c:pt idx="0">
                  <c:v>学校</c:v>
                </c:pt>
                <c:pt idx="1">
                  <c:v>大阪市</c:v>
                </c:pt>
                <c:pt idx="2">
                  <c:v>全国</c:v>
                </c:pt>
              </c:strCache>
            </c:strRef>
          </c:cat>
          <c:val>
            <c:numRef>
              <c:f>'(6)学校質問紙より(1)'!$S$12:$S$14</c:f>
              <c:numCache>
                <c:formatCode>0.0_ </c:formatCode>
                <c:ptCount val="3"/>
                <c:pt idx="0" formatCode="0_ ">
                  <c:v>0</c:v>
                </c:pt>
                <c:pt idx="1">
                  <c:v>6.5</c:v>
                </c:pt>
                <c:pt idx="2">
                  <c:v>6.4</c:v>
                </c:pt>
              </c:numCache>
            </c:numRef>
          </c:val>
        </c:ser>
        <c:ser>
          <c:idx val="3"/>
          <c:order val="3"/>
          <c:tx>
            <c:strRef>
              <c:f>'(6)学校質問紙より(1)'!$T$5</c:f>
              <c:strCache>
                <c:ptCount val="1"/>
                <c:pt idx="0">
                  <c:v>4 </c:v>
                </c:pt>
              </c:strCache>
            </c:strRef>
          </c:tx>
          <c:spPr>
            <a:solidFill>
              <a:srgbClr val="CCFFFF"/>
            </a:solidFill>
            <a:ln w="12700">
              <a:solidFill>
                <a:prstClr val="black"/>
              </a:solidFill>
            </a:ln>
          </c:spPr>
          <c:invertIfNegative val="0"/>
          <c:cat>
            <c:strRef>
              <c:f>'(6)学校質問紙より(1)'!$P$12:$P$14</c:f>
              <c:strCache>
                <c:ptCount val="3"/>
                <c:pt idx="0">
                  <c:v>学校</c:v>
                </c:pt>
                <c:pt idx="1">
                  <c:v>大阪市</c:v>
                </c:pt>
                <c:pt idx="2">
                  <c:v>全国</c:v>
                </c:pt>
              </c:strCache>
            </c:strRef>
          </c:cat>
          <c:val>
            <c:numRef>
              <c:f>'(6)学校質問紙より(1)'!$T$12:$T$14</c:f>
              <c:numCache>
                <c:formatCode>0.0_ </c:formatCode>
                <c:ptCount val="3"/>
                <c:pt idx="0" formatCode="0_ ">
                  <c:v>0</c:v>
                </c:pt>
                <c:pt idx="1">
                  <c:v>0</c:v>
                </c:pt>
                <c:pt idx="2">
                  <c:v>0.1</c:v>
                </c:pt>
              </c:numCache>
            </c:numRef>
          </c:val>
        </c:ser>
        <c:ser>
          <c:idx val="4"/>
          <c:order val="4"/>
          <c:tx>
            <c:strRef>
              <c:f>'(6)学校質問紙より(1)'!$U$5</c:f>
              <c:strCache>
                <c:ptCount val="1"/>
                <c:pt idx="0">
                  <c:v>5 </c:v>
                </c:pt>
              </c:strCache>
            </c:strRef>
          </c:tx>
          <c:spPr>
            <a:solidFill>
              <a:schemeClr val="bg1"/>
            </a:solidFill>
            <a:ln>
              <a:solidFill>
                <a:srgbClr val="000000"/>
              </a:solidFill>
            </a:ln>
          </c:spPr>
          <c:invertIfNegative val="0"/>
          <c:cat>
            <c:strRef>
              <c:f>'(6)学校質問紙より(1)'!$P$12:$P$14</c:f>
              <c:strCache>
                <c:ptCount val="3"/>
                <c:pt idx="0">
                  <c:v>学校</c:v>
                </c:pt>
                <c:pt idx="1">
                  <c:v>大阪市</c:v>
                </c:pt>
                <c:pt idx="2">
                  <c:v>全国</c:v>
                </c:pt>
              </c:strCache>
            </c:strRef>
          </c:cat>
          <c:val>
            <c:numRef>
              <c:f>'(6)学校質問紙より(1)'!$U$12:$U$14</c:f>
              <c:numCache>
                <c:formatCode>0.0_ </c:formatCode>
                <c:ptCount val="3"/>
                <c:pt idx="0" formatCode="0_ ">
                  <c:v>0</c:v>
                </c:pt>
                <c:pt idx="1">
                  <c:v>0</c:v>
                </c:pt>
                <c:pt idx="2">
                  <c:v>0</c:v>
                </c:pt>
              </c:numCache>
            </c:numRef>
          </c:val>
        </c:ser>
        <c:ser>
          <c:idx val="5"/>
          <c:order val="5"/>
          <c:tx>
            <c:strRef>
              <c:f>'(6)学校質問紙より(1)'!$V$5</c:f>
              <c:strCache>
                <c:ptCount val="1"/>
                <c:pt idx="0">
                  <c:v>6 </c:v>
                </c:pt>
              </c:strCache>
            </c:strRef>
          </c:tx>
          <c:spPr>
            <a:solidFill>
              <a:srgbClr val="00B050"/>
            </a:solidFill>
            <a:ln>
              <a:solidFill>
                <a:srgbClr val="000000"/>
              </a:solidFill>
            </a:ln>
          </c:spPr>
          <c:invertIfNegative val="0"/>
          <c:cat>
            <c:strRef>
              <c:f>'(6)学校質問紙より(1)'!$P$12:$P$14</c:f>
              <c:strCache>
                <c:ptCount val="3"/>
                <c:pt idx="0">
                  <c:v>学校</c:v>
                </c:pt>
                <c:pt idx="1">
                  <c:v>大阪市</c:v>
                </c:pt>
                <c:pt idx="2">
                  <c:v>全国</c:v>
                </c:pt>
              </c:strCache>
            </c:strRef>
          </c:cat>
          <c:val>
            <c:numRef>
              <c:f>'(6)学校質問紙より(1)'!$V$12:$V$14</c:f>
              <c:numCache>
                <c:formatCode>0.0_ </c:formatCode>
                <c:ptCount val="3"/>
                <c:pt idx="0" formatCode="0_ ">
                  <c:v>0</c:v>
                </c:pt>
                <c:pt idx="1">
                  <c:v>0</c:v>
                </c:pt>
                <c:pt idx="2">
                  <c:v>0</c:v>
                </c:pt>
              </c:numCache>
            </c:numRef>
          </c:val>
        </c:ser>
        <c:ser>
          <c:idx val="6"/>
          <c:order val="6"/>
          <c:tx>
            <c:strRef>
              <c:f>'(6)学校質問紙より(1)'!$W$5</c:f>
              <c:strCache>
                <c:ptCount val="1"/>
                <c:pt idx="0">
                  <c:v>7 </c:v>
                </c:pt>
              </c:strCache>
            </c:strRef>
          </c:tx>
          <c:spPr>
            <a:solidFill>
              <a:schemeClr val="accent6">
                <a:lumMod val="75000"/>
              </a:schemeClr>
            </a:solidFill>
            <a:ln>
              <a:solidFill>
                <a:srgbClr val="000000"/>
              </a:solidFill>
            </a:ln>
          </c:spPr>
          <c:invertIfNegative val="0"/>
          <c:cat>
            <c:strRef>
              <c:f>'(6)学校質問紙より(1)'!$P$12:$P$14</c:f>
              <c:strCache>
                <c:ptCount val="3"/>
                <c:pt idx="0">
                  <c:v>学校</c:v>
                </c:pt>
                <c:pt idx="1">
                  <c:v>大阪市</c:v>
                </c:pt>
                <c:pt idx="2">
                  <c:v>全国</c:v>
                </c:pt>
              </c:strCache>
            </c:strRef>
          </c:cat>
          <c:val>
            <c:numRef>
              <c:f>'(6)学校質問紙より(1)'!$W$12:$W$14</c:f>
              <c:numCache>
                <c:formatCode>0.0_ </c:formatCode>
                <c:ptCount val="3"/>
                <c:pt idx="0" formatCode="0_ ">
                  <c:v>0</c:v>
                </c:pt>
                <c:pt idx="1">
                  <c:v>0</c:v>
                </c:pt>
                <c:pt idx="2">
                  <c:v>0</c:v>
                </c:pt>
              </c:numCache>
            </c:numRef>
          </c:val>
        </c:ser>
        <c:ser>
          <c:idx val="7"/>
          <c:order val="7"/>
          <c:tx>
            <c:strRef>
              <c:f>'(6)学校質問紙より(1)'!$X$5</c:f>
              <c:strCache>
                <c:ptCount val="1"/>
                <c:pt idx="0">
                  <c:v>8 </c:v>
                </c:pt>
              </c:strCache>
            </c:strRef>
          </c:tx>
          <c:spPr>
            <a:solidFill>
              <a:srgbClr val="66FF99"/>
            </a:solidFill>
            <a:ln>
              <a:solidFill>
                <a:srgbClr val="000000"/>
              </a:solidFill>
            </a:ln>
          </c:spPr>
          <c:invertIfNegative val="0"/>
          <c:cat>
            <c:strRef>
              <c:f>'(6)学校質問紙より(1)'!$P$12:$P$14</c:f>
              <c:strCache>
                <c:ptCount val="3"/>
                <c:pt idx="0">
                  <c:v>学校</c:v>
                </c:pt>
                <c:pt idx="1">
                  <c:v>大阪市</c:v>
                </c:pt>
                <c:pt idx="2">
                  <c:v>全国</c:v>
                </c:pt>
              </c:strCache>
            </c:strRef>
          </c:cat>
          <c:val>
            <c:numRef>
              <c:f>'(6)学校質問紙より(1)'!$X$12:$X$14</c:f>
              <c:numCache>
                <c:formatCode>0.0_ </c:formatCode>
                <c:ptCount val="3"/>
                <c:pt idx="0" formatCode="0_ ">
                  <c:v>0</c:v>
                </c:pt>
                <c:pt idx="1">
                  <c:v>0</c:v>
                </c:pt>
                <c:pt idx="2">
                  <c:v>0</c:v>
                </c:pt>
              </c:numCache>
            </c:numRef>
          </c:val>
        </c:ser>
        <c:ser>
          <c:idx val="8"/>
          <c:order val="8"/>
          <c:tx>
            <c:strRef>
              <c:f>'(6)学校質問紙より(1)'!$Y$5</c:f>
              <c:strCache>
                <c:ptCount val="1"/>
                <c:pt idx="0">
                  <c:v>9 </c:v>
                </c:pt>
              </c:strCache>
            </c:strRef>
          </c:tx>
          <c:spPr>
            <a:solidFill>
              <a:srgbClr val="FF9999"/>
            </a:solidFill>
            <a:ln>
              <a:solidFill>
                <a:srgbClr val="000000"/>
              </a:solidFill>
            </a:ln>
          </c:spPr>
          <c:invertIfNegative val="0"/>
          <c:cat>
            <c:strRef>
              <c:f>'(6)学校質問紙より(1)'!$P$12:$P$14</c:f>
              <c:strCache>
                <c:ptCount val="3"/>
                <c:pt idx="0">
                  <c:v>学校</c:v>
                </c:pt>
                <c:pt idx="1">
                  <c:v>大阪市</c:v>
                </c:pt>
                <c:pt idx="2">
                  <c:v>全国</c:v>
                </c:pt>
              </c:strCache>
            </c:strRef>
          </c:cat>
          <c:val>
            <c:numRef>
              <c:f>'(6)学校質問紙より(1)'!$Y$12:$Y$14</c:f>
              <c:numCache>
                <c:formatCode>0.0_ </c:formatCode>
                <c:ptCount val="3"/>
                <c:pt idx="0" formatCode="0_ ">
                  <c:v>0</c:v>
                </c:pt>
                <c:pt idx="1">
                  <c:v>0</c:v>
                </c:pt>
                <c:pt idx="2">
                  <c:v>0</c:v>
                </c:pt>
              </c:numCache>
            </c:numRef>
          </c:val>
        </c:ser>
        <c:ser>
          <c:idx val="9"/>
          <c:order val="9"/>
          <c:tx>
            <c:strRef>
              <c:f>'(6)学校質問紙より(1)'!$Z$5</c:f>
              <c:strCache>
                <c:ptCount val="1"/>
                <c:pt idx="0">
                  <c:v>10</c:v>
                </c:pt>
              </c:strCache>
            </c:strRef>
          </c:tx>
          <c:spPr>
            <a:solidFill>
              <a:srgbClr val="FFC000"/>
            </a:solidFill>
            <a:ln>
              <a:solidFill>
                <a:prstClr val="black"/>
              </a:solidFill>
            </a:ln>
          </c:spPr>
          <c:invertIfNegative val="0"/>
          <c:cat>
            <c:strRef>
              <c:f>'(6)学校質問紙より(1)'!$P$12:$P$14</c:f>
              <c:strCache>
                <c:ptCount val="3"/>
                <c:pt idx="0">
                  <c:v>学校</c:v>
                </c:pt>
                <c:pt idx="1">
                  <c:v>大阪市</c:v>
                </c:pt>
                <c:pt idx="2">
                  <c:v>全国</c:v>
                </c:pt>
              </c:strCache>
            </c:strRef>
          </c:cat>
          <c:val>
            <c:numRef>
              <c:f>'(6)学校質問紙より(1)'!$Z$12:$Z$14</c:f>
              <c:numCache>
                <c:formatCode>0.0_ </c:formatCode>
                <c:ptCount val="3"/>
                <c:pt idx="0">
                  <c:v>0</c:v>
                </c:pt>
                <c:pt idx="1">
                  <c:v>0</c:v>
                </c:pt>
                <c:pt idx="2">
                  <c:v>0</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8360704"/>
        <c:axId val="118382976"/>
      </c:barChart>
      <c:catAx>
        <c:axId val="118360704"/>
        <c:scaling>
          <c:orientation val="maxMin"/>
        </c:scaling>
        <c:delete val="1"/>
        <c:axPos val="l"/>
        <c:numFmt formatCode="General" sourceLinked="1"/>
        <c:majorTickMark val="in"/>
        <c:minorTickMark val="none"/>
        <c:tickLblPos val="none"/>
        <c:crossAx val="118382976"/>
        <c:crosses val="autoZero"/>
        <c:auto val="1"/>
        <c:lblAlgn val="ctr"/>
        <c:lblOffset val="30"/>
        <c:tickLblSkip val="1"/>
        <c:tickMarkSkip val="1"/>
        <c:noMultiLvlLbl val="0"/>
      </c:catAx>
      <c:valAx>
        <c:axId val="118382976"/>
        <c:scaling>
          <c:orientation val="minMax"/>
        </c:scaling>
        <c:delete val="1"/>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one"/>
        <c:crossAx val="118360704"/>
        <c:crosses val="max"/>
        <c:crossBetween val="between"/>
        <c:minorUnit val="0.2"/>
      </c:valAx>
      <c:spPr>
        <a:noFill/>
        <a:ln w="12700">
          <a:solidFill>
            <a:srgbClr val="808080"/>
          </a:solidFill>
          <a:prstDash val="solid"/>
        </a:ln>
      </c:spPr>
    </c:plotArea>
    <c:legend>
      <c:legendPos val="r"/>
      <c:layout>
        <c:manualLayout>
          <c:xMode val="edge"/>
          <c:yMode val="edge"/>
          <c:x val="0.36052388586433054"/>
          <c:y val="0.13255215979358487"/>
          <c:w val="0.58970137292045521"/>
          <c:h val="0.83134165002191662"/>
        </c:manualLayout>
      </c:layout>
      <c:overlay val="0"/>
      <c:spPr>
        <a:noFill/>
        <a:ln w="3175">
          <a:solidFill>
            <a:srgbClr val="000000"/>
          </a:solidFill>
          <a:prstDash val="solid"/>
        </a:ln>
      </c:spPr>
      <c:txPr>
        <a:bodyPr/>
        <a:lstStyle/>
        <a:p>
          <a:pPr>
            <a:defRPr sz="1200" b="1">
              <a:latin typeface="ＭＳ Ｐゴシック" pitchFamily="50" charset="-128"/>
              <a:ea typeface="ＭＳ Ｐゴシック" pitchFamily="50" charset="-128"/>
            </a:defRPr>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03"/>
          <c:w val="0.82559283747314705"/>
          <c:h val="0.67455217732820005"/>
        </c:manualLayout>
      </c:layout>
      <c:barChart>
        <c:barDir val="bar"/>
        <c:grouping val="percentStacked"/>
        <c:varyColors val="0"/>
        <c:ser>
          <c:idx val="0"/>
          <c:order val="0"/>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'(6)学校質問紙より(4)'!$Q$13:$Q$14</c:f>
              <c:numCache>
                <c:formatCode>0.0_ </c:formatCode>
                <c:ptCount val="2"/>
                <c:pt idx="0">
                  <c:v>44.9</c:v>
                </c:pt>
                <c:pt idx="1">
                  <c:v>51.8</c:v>
                </c:pt>
              </c:numCache>
            </c:numRef>
          </c:val>
        </c:ser>
        <c:ser>
          <c:idx val="1"/>
          <c:order val="1"/>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'(6)学校質問紙より(4)'!$R$13:$R$14</c:f>
              <c:numCache>
                <c:formatCode>0.0_ </c:formatCode>
                <c:ptCount val="2"/>
                <c:pt idx="0">
                  <c:v>49.7</c:v>
                </c:pt>
                <c:pt idx="1">
                  <c:v>44.4</c:v>
                </c:pt>
              </c:numCache>
            </c:numRef>
          </c:val>
        </c:ser>
        <c:ser>
          <c:idx val="2"/>
          <c:order val="2"/>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'(6)学校質問紙より(4)'!$S$13:$S$14</c:f>
              <c:numCache>
                <c:formatCode>0.0_ </c:formatCode>
                <c:ptCount val="2"/>
                <c:pt idx="0">
                  <c:v>5.5</c:v>
                </c:pt>
                <c:pt idx="1">
                  <c:v>3.7</c:v>
                </c:pt>
              </c:numCache>
            </c:numRef>
          </c:val>
        </c:ser>
        <c:ser>
          <c:idx val="3"/>
          <c:order val="3"/>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'(6)学校質問紙より(4)'!$T$13:$T$14</c:f>
              <c:numCache>
                <c:formatCode>0.0_ </c:formatCode>
                <c:ptCount val="2"/>
                <c:pt idx="0">
                  <c:v>0</c:v>
                </c:pt>
                <c:pt idx="1">
                  <c:v>0</c:v>
                </c:pt>
              </c:numCache>
            </c:numRef>
          </c:val>
        </c:ser>
        <c:ser>
          <c:idx val="4"/>
          <c:order val="4"/>
          <c:spPr>
            <a:solidFill>
              <a:prstClr val="white"/>
            </a:solidFill>
            <a:ln>
              <a:solidFill>
                <a:srgbClr val="000000"/>
              </a:solidFill>
            </a:ln>
          </c:spPr>
          <c:invertIfNegative val="0"/>
          <c:dLbls>
            <c:dLbl>
              <c:idx val="1"/>
              <c:layout>
                <c:manualLayout>
                  <c:x val="2.2759856630824452E-3"/>
                  <c:y val="8.8971929356291483E-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07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'(6)学校質問紙より(4)'!$U$13:$U$14</c:f>
              <c:numCache>
                <c:formatCode>0.0_ </c:formatCode>
                <c:ptCount val="2"/>
                <c:pt idx="0">
                  <c:v>0</c:v>
                </c:pt>
                <c:pt idx="1">
                  <c:v>0.1</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8445568"/>
        <c:axId val="118447104"/>
      </c:barChart>
      <c:catAx>
        <c:axId val="118445568"/>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8447104"/>
        <c:crosses val="autoZero"/>
        <c:auto val="1"/>
        <c:lblAlgn val="ctr"/>
        <c:lblOffset val="30"/>
        <c:tickLblSkip val="1"/>
        <c:tickMarkSkip val="1"/>
        <c:noMultiLvlLbl val="0"/>
      </c:catAx>
      <c:valAx>
        <c:axId val="11844710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8445568"/>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08"/>
          <c:w val="0.82559283747314738"/>
          <c:h val="0.67455217732820005"/>
        </c:manualLayout>
      </c:layout>
      <c:barChart>
        <c:barDir val="bar"/>
        <c:grouping val="percentStacked"/>
        <c:varyColors val="0"/>
        <c:ser>
          <c:idx val="0"/>
          <c:order val="0"/>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'(6)学校質問紙より(4)'!$Q$23:$Q$24</c:f>
              <c:numCache>
                <c:formatCode>0.0_ </c:formatCode>
                <c:ptCount val="2"/>
                <c:pt idx="0">
                  <c:v>14.4</c:v>
                </c:pt>
                <c:pt idx="1">
                  <c:v>10.199999999999999</c:v>
                </c:pt>
              </c:numCache>
            </c:numRef>
          </c:val>
        </c:ser>
        <c:ser>
          <c:idx val="1"/>
          <c:order val="1"/>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'(6)学校質問紙より(4)'!$R$23:$R$24</c:f>
              <c:numCache>
                <c:formatCode>0.0_ </c:formatCode>
                <c:ptCount val="2"/>
                <c:pt idx="0">
                  <c:v>48.6</c:v>
                </c:pt>
                <c:pt idx="1">
                  <c:v>39.799999999999997</c:v>
                </c:pt>
              </c:numCache>
            </c:numRef>
          </c:val>
        </c:ser>
        <c:ser>
          <c:idx val="2"/>
          <c:order val="2"/>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'(6)学校質問紙より(4)'!$S$23:$S$24</c:f>
              <c:numCache>
                <c:formatCode>0.0_ </c:formatCode>
                <c:ptCount val="2"/>
                <c:pt idx="0">
                  <c:v>35.299999999999997</c:v>
                </c:pt>
                <c:pt idx="1">
                  <c:v>44.8</c:v>
                </c:pt>
              </c:numCache>
            </c:numRef>
          </c:val>
        </c:ser>
        <c:ser>
          <c:idx val="3"/>
          <c:order val="3"/>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'(6)学校質問紙より(4)'!$T$23:$T$24</c:f>
              <c:numCache>
                <c:formatCode>0.0_ </c:formatCode>
                <c:ptCount val="2"/>
                <c:pt idx="0">
                  <c:v>1.7</c:v>
                </c:pt>
                <c:pt idx="1">
                  <c:v>5</c:v>
                </c:pt>
              </c:numCache>
            </c:numRef>
          </c:val>
        </c:ser>
        <c:ser>
          <c:idx val="4"/>
          <c:order val="4"/>
          <c:spPr>
            <a:solidFill>
              <a:prstClr val="white"/>
            </a:solidFill>
            <a:ln>
              <a:solidFill>
                <a:srgbClr val="000000"/>
              </a:solidFill>
            </a:ln>
          </c:spPr>
          <c:invertIfNegative val="0"/>
          <c:dLbls>
            <c:dLbl>
              <c:idx val="1"/>
              <c:layout>
                <c:manualLayout>
                  <c:x val="2.2759856630824452E-3"/>
                  <c:y val="8.8971929356291589E-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12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'(6)学校質問紙より(4)'!$U$23:$U$24</c:f>
              <c:numCache>
                <c:formatCode>0.0_ </c:formatCode>
                <c:ptCount val="2"/>
                <c:pt idx="0">
                  <c:v>0</c:v>
                </c:pt>
                <c:pt idx="1">
                  <c:v>0.2</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8525952"/>
        <c:axId val="118527488"/>
      </c:barChart>
      <c:catAx>
        <c:axId val="118525952"/>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8527488"/>
        <c:crosses val="autoZero"/>
        <c:auto val="1"/>
        <c:lblAlgn val="ctr"/>
        <c:lblOffset val="30"/>
        <c:tickLblSkip val="1"/>
        <c:tickMarkSkip val="1"/>
        <c:noMultiLvlLbl val="0"/>
      </c:catAx>
      <c:valAx>
        <c:axId val="118527488"/>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8525952"/>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14"/>
          <c:w val="0.82559283747314771"/>
          <c:h val="0.67455217732820005"/>
        </c:manualLayout>
      </c:layout>
      <c:barChart>
        <c:barDir val="bar"/>
        <c:grouping val="percentStacked"/>
        <c:varyColors val="0"/>
        <c:ser>
          <c:idx val="0"/>
          <c:order val="0"/>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'(6)学校質問紙より(4)'!$P$33:$P$34</c:f>
              <c:strCache>
                <c:ptCount val="2"/>
                <c:pt idx="0">
                  <c:v>大阪市</c:v>
                </c:pt>
                <c:pt idx="1">
                  <c:v>全国</c:v>
                </c:pt>
              </c:strCache>
            </c:strRef>
          </c:cat>
          <c:val>
            <c:numRef>
              <c:f>'(6)学校質問紙より(4)'!$Q$33:$Q$34</c:f>
              <c:numCache>
                <c:formatCode>0.0_ </c:formatCode>
                <c:ptCount val="2"/>
                <c:pt idx="0">
                  <c:v>70.2</c:v>
                </c:pt>
                <c:pt idx="1">
                  <c:v>26.1</c:v>
                </c:pt>
              </c:numCache>
            </c:numRef>
          </c:val>
        </c:ser>
        <c:ser>
          <c:idx val="1"/>
          <c:order val="1"/>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'(6)学校質問紙より(4)'!$P$33:$P$34</c:f>
              <c:strCache>
                <c:ptCount val="2"/>
                <c:pt idx="0">
                  <c:v>大阪市</c:v>
                </c:pt>
                <c:pt idx="1">
                  <c:v>全国</c:v>
                </c:pt>
              </c:strCache>
            </c:strRef>
          </c:cat>
          <c:val>
            <c:numRef>
              <c:f>'(6)学校質問紙より(4)'!$R$33:$R$34</c:f>
              <c:numCache>
                <c:formatCode>0.0_ </c:formatCode>
                <c:ptCount val="2"/>
                <c:pt idx="0">
                  <c:v>7.5</c:v>
                </c:pt>
                <c:pt idx="1">
                  <c:v>6.2</c:v>
                </c:pt>
              </c:numCache>
            </c:numRef>
          </c:val>
        </c:ser>
        <c:ser>
          <c:idx val="2"/>
          <c:order val="2"/>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'(6)学校質問紙より(4)'!$P$33:$P$34</c:f>
              <c:strCache>
                <c:ptCount val="2"/>
                <c:pt idx="0">
                  <c:v>大阪市</c:v>
                </c:pt>
                <c:pt idx="1">
                  <c:v>全国</c:v>
                </c:pt>
              </c:strCache>
            </c:strRef>
          </c:cat>
          <c:val>
            <c:numRef>
              <c:f>'(6)学校質問紙より(4)'!$S$33:$S$34</c:f>
              <c:numCache>
                <c:formatCode>0.0_ </c:formatCode>
                <c:ptCount val="2"/>
                <c:pt idx="0">
                  <c:v>6.2</c:v>
                </c:pt>
                <c:pt idx="1">
                  <c:v>8.5</c:v>
                </c:pt>
              </c:numCache>
            </c:numRef>
          </c:val>
        </c:ser>
        <c:ser>
          <c:idx val="3"/>
          <c:order val="3"/>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'(6)学校質問紙より(4)'!$P$33:$P$34</c:f>
              <c:strCache>
                <c:ptCount val="2"/>
                <c:pt idx="0">
                  <c:v>大阪市</c:v>
                </c:pt>
                <c:pt idx="1">
                  <c:v>全国</c:v>
                </c:pt>
              </c:strCache>
            </c:strRef>
          </c:cat>
          <c:val>
            <c:numRef>
              <c:f>'(6)学校質問紙より(4)'!$T$33:$T$34</c:f>
              <c:numCache>
                <c:formatCode>0.0_ </c:formatCode>
                <c:ptCount val="2"/>
                <c:pt idx="0">
                  <c:v>7.5</c:v>
                </c:pt>
                <c:pt idx="1">
                  <c:v>11.8</c:v>
                </c:pt>
              </c:numCache>
            </c:numRef>
          </c:val>
        </c:ser>
        <c:ser>
          <c:idx val="4"/>
          <c:order val="4"/>
          <c:spPr>
            <a:solidFill>
              <a:prstClr val="white"/>
            </a:solidFill>
            <a:ln>
              <a:solidFill>
                <a:srgbClr val="000000"/>
              </a:solidFill>
            </a:ln>
          </c:spPr>
          <c:invertIfNegative val="0"/>
          <c:dLbls>
            <c:dLbl>
              <c:idx val="1"/>
              <c:layout>
                <c:manualLayout>
                  <c:x val="2.2759856630824452E-3"/>
                  <c:y val="8.8971929356291706E-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21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'(6)学校質問紙より(4)'!$P$33:$P$34</c:f>
              <c:strCache>
                <c:ptCount val="2"/>
                <c:pt idx="0">
                  <c:v>大阪市</c:v>
                </c:pt>
                <c:pt idx="1">
                  <c:v>全国</c:v>
                </c:pt>
              </c:strCache>
            </c:strRef>
          </c:cat>
          <c:val>
            <c:numRef>
              <c:f>'(6)学校質問紙より(4)'!$U$33:$U$34</c:f>
              <c:numCache>
                <c:formatCode>0.0_ </c:formatCode>
                <c:ptCount val="2"/>
                <c:pt idx="0">
                  <c:v>4.5</c:v>
                </c:pt>
                <c:pt idx="1">
                  <c:v>18.3</c:v>
                </c:pt>
              </c:numCache>
            </c:numRef>
          </c:val>
        </c:ser>
        <c:ser>
          <c:idx val="5"/>
          <c:order val="5"/>
          <c:spPr>
            <a:solidFill>
              <a:srgbClr val="00B050"/>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'(6)学校質問紙より(4)'!$P$33:$P$34</c:f>
              <c:strCache>
                <c:ptCount val="2"/>
                <c:pt idx="0">
                  <c:v>大阪市</c:v>
                </c:pt>
                <c:pt idx="1">
                  <c:v>全国</c:v>
                </c:pt>
              </c:strCache>
            </c:strRef>
          </c:cat>
          <c:val>
            <c:numRef>
              <c:f>'(6)学校質問紙より(4)'!$V$33:$V$34</c:f>
              <c:numCache>
                <c:formatCode>0.0_ </c:formatCode>
                <c:ptCount val="2"/>
                <c:pt idx="0">
                  <c:v>2.7</c:v>
                </c:pt>
                <c:pt idx="1">
                  <c:v>16.8</c:v>
                </c:pt>
              </c:numCache>
            </c:numRef>
          </c:val>
        </c:ser>
        <c:ser>
          <c:idx val="6"/>
          <c:order val="6"/>
          <c:spPr>
            <a:solidFill>
              <a:schemeClr val="accent6">
                <a:lumMod val="75000"/>
              </a:schemeClr>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'(6)学校質問紙より(4)'!$P$33:$P$34</c:f>
              <c:strCache>
                <c:ptCount val="2"/>
                <c:pt idx="0">
                  <c:v>大阪市</c:v>
                </c:pt>
                <c:pt idx="1">
                  <c:v>全国</c:v>
                </c:pt>
              </c:strCache>
            </c:strRef>
          </c:cat>
          <c:val>
            <c:numRef>
              <c:f>'(6)学校質問紙より(4)'!$W$33:$W$34</c:f>
              <c:numCache>
                <c:formatCode>0.0_ </c:formatCode>
                <c:ptCount val="2"/>
                <c:pt idx="0">
                  <c:v>1.4</c:v>
                </c:pt>
                <c:pt idx="1">
                  <c:v>10.9</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20120064"/>
        <c:axId val="120121600"/>
      </c:barChart>
      <c:catAx>
        <c:axId val="120120064"/>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20121600"/>
        <c:crosses val="autoZero"/>
        <c:auto val="1"/>
        <c:lblAlgn val="ctr"/>
        <c:lblOffset val="30"/>
        <c:tickLblSkip val="1"/>
        <c:tickMarkSkip val="1"/>
        <c:noMultiLvlLbl val="0"/>
      </c:catAx>
      <c:valAx>
        <c:axId val="120121600"/>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20120064"/>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19"/>
          <c:w val="0.82559283747314793"/>
          <c:h val="0.67455217732820005"/>
        </c:manualLayout>
      </c:layout>
      <c:barChart>
        <c:barDir val="bar"/>
        <c:grouping val="percentStacked"/>
        <c:varyColors val="0"/>
        <c:ser>
          <c:idx val="0"/>
          <c:order val="0"/>
          <c:tx>
            <c:strRef>
              <c:f>'(6)学校質問紙より(4)'!$Q$5</c:f>
              <c:strCache>
                <c:ptCount val="1"/>
                <c:pt idx="0">
                  <c:v>1 </c:v>
                </c:pt>
              </c:strCache>
            </c:strRef>
          </c:tx>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'(6)学校質問紙より(4)'!$P$44:$P$45</c:f>
              <c:strCache>
                <c:ptCount val="2"/>
                <c:pt idx="0">
                  <c:v>大阪市</c:v>
                </c:pt>
                <c:pt idx="1">
                  <c:v>全国</c:v>
                </c:pt>
              </c:strCache>
            </c:strRef>
          </c:cat>
          <c:val>
            <c:numRef>
              <c:f>'(6)学校質問紙より(4)'!$Q$44:$Q$45</c:f>
              <c:numCache>
                <c:formatCode>0.0_ </c:formatCode>
                <c:ptCount val="2"/>
                <c:pt idx="0">
                  <c:v>55.1</c:v>
                </c:pt>
                <c:pt idx="1">
                  <c:v>61.5</c:v>
                </c:pt>
              </c:numCache>
            </c:numRef>
          </c:val>
        </c:ser>
        <c:ser>
          <c:idx val="1"/>
          <c:order val="1"/>
          <c:tx>
            <c:strRef>
              <c:f>'(6)学校質問紙より(4)'!$R$5</c:f>
              <c:strCache>
                <c:ptCount val="1"/>
                <c:pt idx="0">
                  <c:v>2 </c:v>
                </c:pt>
              </c:strCache>
            </c:strRef>
          </c:tx>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'(6)学校質問紙より(4)'!$P$44:$P$45</c:f>
              <c:strCache>
                <c:ptCount val="2"/>
                <c:pt idx="0">
                  <c:v>大阪市</c:v>
                </c:pt>
                <c:pt idx="1">
                  <c:v>全国</c:v>
                </c:pt>
              </c:strCache>
            </c:strRef>
          </c:cat>
          <c:val>
            <c:numRef>
              <c:f>'(6)学校質問紙より(4)'!$R$44:$R$45</c:f>
              <c:numCache>
                <c:formatCode>0.0_ </c:formatCode>
                <c:ptCount val="2"/>
                <c:pt idx="0">
                  <c:v>42.8</c:v>
                </c:pt>
                <c:pt idx="1">
                  <c:v>37.1</c:v>
                </c:pt>
              </c:numCache>
            </c:numRef>
          </c:val>
        </c:ser>
        <c:ser>
          <c:idx val="2"/>
          <c:order val="2"/>
          <c:tx>
            <c:strRef>
              <c:f>'(6)学校質問紙より(4)'!$S$5</c:f>
              <c:strCache>
                <c:ptCount val="1"/>
                <c:pt idx="0">
                  <c:v>3 </c:v>
                </c:pt>
              </c:strCache>
            </c:strRef>
          </c:tx>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'(6)学校質問紙より(4)'!$P$44:$P$45</c:f>
              <c:strCache>
                <c:ptCount val="2"/>
                <c:pt idx="0">
                  <c:v>大阪市</c:v>
                </c:pt>
                <c:pt idx="1">
                  <c:v>全国</c:v>
                </c:pt>
              </c:strCache>
            </c:strRef>
          </c:cat>
          <c:val>
            <c:numRef>
              <c:f>'(6)学校質問紙より(4)'!$S$44:$S$45</c:f>
              <c:numCache>
                <c:formatCode>0.0_ </c:formatCode>
                <c:ptCount val="2"/>
                <c:pt idx="0">
                  <c:v>1.7</c:v>
                </c:pt>
                <c:pt idx="1">
                  <c:v>1.3</c:v>
                </c:pt>
              </c:numCache>
            </c:numRef>
          </c:val>
        </c:ser>
        <c:ser>
          <c:idx val="3"/>
          <c:order val="3"/>
          <c:tx>
            <c:strRef>
              <c:f>'(6)学校質問紙より(4)'!$T$5</c:f>
              <c:strCache>
                <c:ptCount val="1"/>
                <c:pt idx="0">
                  <c:v>4 </c:v>
                </c:pt>
              </c:strCache>
            </c:strRef>
          </c:tx>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'(6)学校質問紙より(4)'!$P$44:$P$45</c:f>
              <c:strCache>
                <c:ptCount val="2"/>
                <c:pt idx="0">
                  <c:v>大阪市</c:v>
                </c:pt>
                <c:pt idx="1">
                  <c:v>全国</c:v>
                </c:pt>
              </c:strCache>
            </c:strRef>
          </c:cat>
          <c:val>
            <c:numRef>
              <c:f>'(6)学校質問紙より(4)'!$T$44:$T$45</c:f>
              <c:numCache>
                <c:formatCode>0.0_ </c:formatCode>
                <c:ptCount val="2"/>
                <c:pt idx="0">
                  <c:v>0</c:v>
                </c:pt>
                <c:pt idx="1">
                  <c:v>0</c:v>
                </c:pt>
              </c:numCache>
            </c:numRef>
          </c:val>
        </c:ser>
        <c:ser>
          <c:idx val="4"/>
          <c:order val="4"/>
          <c:tx>
            <c:strRef>
              <c:f>'(6)学校質問紙より(1)'!$U$5</c:f>
              <c:strCache>
                <c:ptCount val="1"/>
                <c:pt idx="0">
                  <c:v>5 </c:v>
                </c:pt>
              </c:strCache>
            </c:strRef>
          </c:tx>
          <c:spPr>
            <a:solidFill>
              <a:prstClr val="white"/>
            </a:solidFill>
            <a:ln>
              <a:solidFill>
                <a:srgbClr val="000000"/>
              </a:solidFill>
            </a:ln>
          </c:spPr>
          <c:invertIfNegative val="0"/>
          <c:dLbls>
            <c:dLbl>
              <c:idx val="1"/>
              <c:layout>
                <c:manualLayout>
                  <c:x val="2.2759856630824452E-3"/>
                  <c:y val="8.897192935629178E-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24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'(6)学校質問紙より(4)'!$P$44:$P$45</c:f>
              <c:strCache>
                <c:ptCount val="2"/>
                <c:pt idx="0">
                  <c:v>大阪市</c:v>
                </c:pt>
                <c:pt idx="1">
                  <c:v>全国</c:v>
                </c:pt>
              </c:strCache>
            </c:strRef>
          </c:cat>
          <c:val>
            <c:numRef>
              <c:f>'(6)学校質問紙より(1)'!$U$44:$U$45</c:f>
              <c:numCache>
                <c:formatCode>0.0_ </c:formatCode>
                <c:ptCount val="2"/>
                <c:pt idx="0">
                  <c:v>0</c:v>
                </c:pt>
                <c:pt idx="1">
                  <c:v>0.1</c:v>
                </c:pt>
              </c:numCache>
            </c:numRef>
          </c:val>
        </c:ser>
        <c:ser>
          <c:idx val="5"/>
          <c:order val="5"/>
          <c:tx>
            <c:strRef>
              <c:f>'(6)学校質問紙より(1)'!$V$5</c:f>
              <c:strCache>
                <c:ptCount val="1"/>
                <c:pt idx="0">
                  <c:v>6 </c:v>
                </c:pt>
              </c:strCache>
            </c:strRef>
          </c:tx>
          <c:spPr>
            <a:solidFill>
              <a:srgbClr val="00B050"/>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'(6)学校質問紙より(4)'!$P$44:$P$45</c:f>
              <c:strCache>
                <c:ptCount val="2"/>
                <c:pt idx="0">
                  <c:v>大阪市</c:v>
                </c:pt>
                <c:pt idx="1">
                  <c:v>全国</c:v>
                </c:pt>
              </c:strCache>
            </c:strRef>
          </c:cat>
          <c:val>
            <c:numRef>
              <c:f>'(6)学校質問紙より(1)'!$V$44:$V$45</c:f>
              <c:numCache>
                <c:formatCode>0.0_ </c:formatCode>
                <c:ptCount val="2"/>
                <c:pt idx="0">
                  <c:v>0</c:v>
                </c:pt>
                <c:pt idx="1">
                  <c:v>0</c:v>
                </c:pt>
              </c:numCache>
            </c:numRef>
          </c:val>
        </c:ser>
        <c:ser>
          <c:idx val="6"/>
          <c:order val="6"/>
          <c:tx>
            <c:strRef>
              <c:f>'(6)学校質問紙より(1)'!$W$5</c:f>
              <c:strCache>
                <c:ptCount val="1"/>
                <c:pt idx="0">
                  <c:v>7 </c:v>
                </c:pt>
              </c:strCache>
            </c:strRef>
          </c:tx>
          <c:spPr>
            <a:solidFill>
              <a:schemeClr val="accent6">
                <a:lumMod val="75000"/>
              </a:schemeClr>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'(6)学校質問紙より(4)'!$P$44:$P$45</c:f>
              <c:strCache>
                <c:ptCount val="2"/>
                <c:pt idx="0">
                  <c:v>大阪市</c:v>
                </c:pt>
                <c:pt idx="1">
                  <c:v>全国</c:v>
                </c:pt>
              </c:strCache>
            </c:strRef>
          </c:cat>
          <c:val>
            <c:numRef>
              <c:f>'(6)学校質問紙より(1)'!$W$44:$W$45</c:f>
              <c:numCache>
                <c:formatCode>0.0_ </c:formatCode>
                <c:ptCount val="2"/>
                <c:pt idx="0">
                  <c:v>0</c:v>
                </c:pt>
                <c:pt idx="1">
                  <c:v>0</c:v>
                </c:pt>
              </c:numCache>
            </c:numRef>
          </c:val>
        </c:ser>
        <c:ser>
          <c:idx val="7"/>
          <c:order val="7"/>
          <c:tx>
            <c:strRef>
              <c:f>'(6)学校質問紙より(1)'!$X$5</c:f>
              <c:strCache>
                <c:ptCount val="1"/>
                <c:pt idx="0">
                  <c:v>8 </c:v>
                </c:pt>
              </c:strCache>
            </c:strRef>
          </c:tx>
          <c:spPr>
            <a:solidFill>
              <a:srgbClr val="66FF99"/>
            </a:solidFill>
            <a:ln>
              <a:solidFill>
                <a:srgbClr val="000000"/>
              </a:solidFill>
            </a:ln>
          </c:spPr>
          <c:invertIfNegative val="0"/>
          <c:dLbls>
            <c:numFmt formatCode="0.0;;" sourceLinked="0"/>
            <c:spPr>
              <a:noFill/>
              <a:ln>
                <a:noFill/>
              </a:ln>
              <a:effectLst/>
            </c:spPr>
            <c:txPr>
              <a:bodyPr/>
              <a:lstStyle/>
              <a:p>
                <a:pPr>
                  <a:defRPr sz="9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'(6)学校質問紙より(4)'!$P$44:$P$45</c:f>
              <c:strCache>
                <c:ptCount val="2"/>
                <c:pt idx="0">
                  <c:v>大阪市</c:v>
                </c:pt>
                <c:pt idx="1">
                  <c:v>全国</c:v>
                </c:pt>
              </c:strCache>
            </c:strRef>
          </c:cat>
          <c:val>
            <c:numRef>
              <c:f>'(6)学校質問紙より(1)'!$X$44:$X$45</c:f>
              <c:numCache>
                <c:formatCode>0.0_ </c:formatCode>
                <c:ptCount val="2"/>
                <c:pt idx="0">
                  <c:v>0</c:v>
                </c:pt>
                <c:pt idx="1">
                  <c:v>0</c:v>
                </c:pt>
              </c:numCache>
            </c:numRef>
          </c:val>
        </c:ser>
        <c:ser>
          <c:idx val="8"/>
          <c:order val="8"/>
          <c:tx>
            <c:strRef>
              <c:f>'(6)学校質問紙より(1)'!$Y$5</c:f>
              <c:strCache>
                <c:ptCount val="1"/>
                <c:pt idx="0">
                  <c:v>9 </c:v>
                </c:pt>
              </c:strCache>
            </c:strRef>
          </c:tx>
          <c:spPr>
            <a:solidFill>
              <a:srgbClr val="FF9999"/>
            </a:solidFill>
            <a:ln>
              <a:solidFill>
                <a:srgbClr val="000000"/>
              </a:solidFill>
            </a:ln>
          </c:spPr>
          <c:invertIfNegative val="0"/>
          <c:dLbls>
            <c:numFmt formatCode="0.0;;" sourceLinked="0"/>
            <c:spPr>
              <a:noFill/>
              <a:ln>
                <a:noFill/>
              </a:ln>
              <a:effectLst/>
            </c:spPr>
            <c:txPr>
              <a:bodyPr/>
              <a:lstStyle/>
              <a:p>
                <a:pPr>
                  <a:defRPr sz="9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'(6)学校質問紙より(4)'!$P$44:$P$45</c:f>
              <c:strCache>
                <c:ptCount val="2"/>
                <c:pt idx="0">
                  <c:v>大阪市</c:v>
                </c:pt>
                <c:pt idx="1">
                  <c:v>全国</c:v>
                </c:pt>
              </c:strCache>
            </c:strRef>
          </c:cat>
          <c:val>
            <c:numRef>
              <c:f>'(6)学校質問紙より(1)'!$Y$44:$Y$45</c:f>
              <c:numCache>
                <c:formatCode>0.0_ </c:formatCode>
                <c:ptCount val="2"/>
                <c:pt idx="0">
                  <c:v>0</c:v>
                </c:pt>
                <c:pt idx="1">
                  <c:v>0</c:v>
                </c:pt>
              </c:numCache>
            </c:numRef>
          </c:val>
        </c:ser>
        <c:ser>
          <c:idx val="9"/>
          <c:order val="9"/>
          <c:tx>
            <c:strRef>
              <c:f>'(6)学校質問紙より(1)'!$Z$5</c:f>
              <c:strCache>
                <c:ptCount val="1"/>
                <c:pt idx="0">
                  <c:v>10</c:v>
                </c:pt>
              </c:strCache>
            </c:strRef>
          </c:tx>
          <c:spPr>
            <a:solidFill>
              <a:srgbClr val="FFC000"/>
            </a:solidFill>
            <a:ln>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'(6)学校質問紙より(4)'!$P$44:$P$45</c:f>
              <c:strCache>
                <c:ptCount val="2"/>
                <c:pt idx="0">
                  <c:v>大阪市</c:v>
                </c:pt>
                <c:pt idx="1">
                  <c:v>全国</c:v>
                </c:pt>
              </c:strCache>
            </c:strRef>
          </c:cat>
          <c:val>
            <c:numRef>
              <c:f>'(6)学校質問紙より(1)'!$Z$44:$Z$45</c:f>
              <c:numCache>
                <c:formatCode>0.0_ </c:formatCode>
                <c:ptCount val="2"/>
                <c:pt idx="0">
                  <c:v>0</c:v>
                </c:pt>
                <c:pt idx="1">
                  <c:v>0</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20022144"/>
        <c:axId val="120023680"/>
      </c:barChart>
      <c:catAx>
        <c:axId val="120022144"/>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20023680"/>
        <c:crosses val="autoZero"/>
        <c:auto val="1"/>
        <c:lblAlgn val="ctr"/>
        <c:lblOffset val="30"/>
        <c:tickLblSkip val="1"/>
        <c:tickMarkSkip val="1"/>
        <c:noMultiLvlLbl val="0"/>
      </c:catAx>
      <c:valAx>
        <c:axId val="120023680"/>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20022144"/>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24"/>
          <c:w val="0.82559283747314816"/>
          <c:h val="0.67455217732820005"/>
        </c:manualLayout>
      </c:layout>
      <c:barChart>
        <c:barDir val="bar"/>
        <c:grouping val="percentStacked"/>
        <c:varyColors val="0"/>
        <c:ser>
          <c:idx val="0"/>
          <c:order val="0"/>
          <c:tx>
            <c:strRef>
              <c:f>'(6)学校質問紙より(4)'!$Q$5</c:f>
              <c:strCache>
                <c:ptCount val="1"/>
                <c:pt idx="0">
                  <c:v>1 </c:v>
                </c:pt>
              </c:strCache>
            </c:strRef>
          </c:tx>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'(6)学校質問紙より(4)'!$P$54:$P$55</c:f>
              <c:strCache>
                <c:ptCount val="2"/>
                <c:pt idx="0">
                  <c:v>大阪市</c:v>
                </c:pt>
                <c:pt idx="1">
                  <c:v>全国</c:v>
                </c:pt>
              </c:strCache>
            </c:strRef>
          </c:cat>
          <c:val>
            <c:numRef>
              <c:f>'(6)学校質問紙より(4)'!$Q$54:$Q$55</c:f>
              <c:numCache>
                <c:formatCode>0.0_ </c:formatCode>
                <c:ptCount val="2"/>
                <c:pt idx="0">
                  <c:v>52.4</c:v>
                </c:pt>
                <c:pt idx="1">
                  <c:v>57</c:v>
                </c:pt>
              </c:numCache>
            </c:numRef>
          </c:val>
        </c:ser>
        <c:ser>
          <c:idx val="1"/>
          <c:order val="1"/>
          <c:tx>
            <c:strRef>
              <c:f>'(6)学校質問紙より(4)'!$R$5</c:f>
              <c:strCache>
                <c:ptCount val="1"/>
                <c:pt idx="0">
                  <c:v>2 </c:v>
                </c:pt>
              </c:strCache>
            </c:strRef>
          </c:tx>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'(6)学校質問紙より(4)'!$P$54:$P$55</c:f>
              <c:strCache>
                <c:ptCount val="2"/>
                <c:pt idx="0">
                  <c:v>大阪市</c:v>
                </c:pt>
                <c:pt idx="1">
                  <c:v>全国</c:v>
                </c:pt>
              </c:strCache>
            </c:strRef>
          </c:cat>
          <c:val>
            <c:numRef>
              <c:f>'(6)学校質問紙より(4)'!$R$54:$R$55</c:f>
              <c:numCache>
                <c:formatCode>0.0_ </c:formatCode>
                <c:ptCount val="2"/>
                <c:pt idx="0">
                  <c:v>44.5</c:v>
                </c:pt>
                <c:pt idx="1">
                  <c:v>40.9</c:v>
                </c:pt>
              </c:numCache>
            </c:numRef>
          </c:val>
        </c:ser>
        <c:ser>
          <c:idx val="2"/>
          <c:order val="2"/>
          <c:tx>
            <c:strRef>
              <c:f>'(6)学校質問紙より(4)'!$S$5</c:f>
              <c:strCache>
                <c:ptCount val="1"/>
                <c:pt idx="0">
                  <c:v>3 </c:v>
                </c:pt>
              </c:strCache>
            </c:strRef>
          </c:tx>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'(6)学校質問紙より(4)'!$P$54:$P$55</c:f>
              <c:strCache>
                <c:ptCount val="2"/>
                <c:pt idx="0">
                  <c:v>大阪市</c:v>
                </c:pt>
                <c:pt idx="1">
                  <c:v>全国</c:v>
                </c:pt>
              </c:strCache>
            </c:strRef>
          </c:cat>
          <c:val>
            <c:numRef>
              <c:f>'(6)学校質問紙より(4)'!$S$54:$S$55</c:f>
              <c:numCache>
                <c:formatCode>0.0_ </c:formatCode>
                <c:ptCount val="2"/>
                <c:pt idx="0">
                  <c:v>3.1</c:v>
                </c:pt>
                <c:pt idx="1">
                  <c:v>1.9</c:v>
                </c:pt>
              </c:numCache>
            </c:numRef>
          </c:val>
        </c:ser>
        <c:ser>
          <c:idx val="3"/>
          <c:order val="3"/>
          <c:tx>
            <c:strRef>
              <c:f>'(6)学校質問紙より(4)'!$T$5</c:f>
              <c:strCache>
                <c:ptCount val="1"/>
                <c:pt idx="0">
                  <c:v>4 </c:v>
                </c:pt>
              </c:strCache>
            </c:strRef>
          </c:tx>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'(6)学校質問紙より(4)'!$P$54:$P$55</c:f>
              <c:strCache>
                <c:ptCount val="2"/>
                <c:pt idx="0">
                  <c:v>大阪市</c:v>
                </c:pt>
                <c:pt idx="1">
                  <c:v>全国</c:v>
                </c:pt>
              </c:strCache>
            </c:strRef>
          </c:cat>
          <c:val>
            <c:numRef>
              <c:f>'(6)学校質問紙より(4)'!$T$54:$T$55</c:f>
              <c:numCache>
                <c:formatCode>0.0_ </c:formatCode>
                <c:ptCount val="2"/>
                <c:pt idx="0">
                  <c:v>0</c:v>
                </c:pt>
                <c:pt idx="1">
                  <c:v>0</c:v>
                </c:pt>
              </c:numCache>
            </c:numRef>
          </c:val>
        </c:ser>
        <c:ser>
          <c:idx val="4"/>
          <c:order val="4"/>
          <c:tx>
            <c:strRef>
              <c:f>'(6)学校質問紙より(4)'!$U$5</c:f>
              <c:strCache>
                <c:ptCount val="1"/>
                <c:pt idx="0">
                  <c:v>5 </c:v>
                </c:pt>
              </c:strCache>
            </c:strRef>
          </c:tx>
          <c:spPr>
            <a:solidFill>
              <a:prstClr val="white"/>
            </a:solidFill>
            <a:ln>
              <a:solidFill>
                <a:srgbClr val="000000"/>
              </a:solidFill>
            </a:ln>
          </c:spPr>
          <c:invertIfNegative val="0"/>
          <c:dLbls>
            <c:dLbl>
              <c:idx val="1"/>
              <c:layout>
                <c:manualLayout>
                  <c:x val="2.2759856630824452E-3"/>
                  <c:y val="8.8971929356291886E-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2759856630824452E-3"/>
                  <c:y val="-1.129854530895523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'(6)学校質問紙より(4)'!$P$54:$P$55</c:f>
              <c:strCache>
                <c:ptCount val="2"/>
                <c:pt idx="0">
                  <c:v>大阪市</c:v>
                </c:pt>
                <c:pt idx="1">
                  <c:v>全国</c:v>
                </c:pt>
              </c:strCache>
            </c:strRef>
          </c:cat>
          <c:val>
            <c:numRef>
              <c:f>'(6)学校質問紙より(4)'!$U$54:$U$55</c:f>
              <c:numCache>
                <c:formatCode>0.0_ </c:formatCode>
                <c:ptCount val="2"/>
                <c:pt idx="0">
                  <c:v>0</c:v>
                </c:pt>
                <c:pt idx="1">
                  <c:v>0.1</c:v>
                </c:pt>
              </c:numCache>
            </c:numRef>
          </c:val>
        </c:ser>
        <c:ser>
          <c:idx val="5"/>
          <c:order val="5"/>
          <c:tx>
            <c:strRef>
              <c:f>'(6)学校質問紙より(4)'!$V$5</c:f>
              <c:strCache>
                <c:ptCount val="1"/>
                <c:pt idx="0">
                  <c:v>6 </c:v>
                </c:pt>
              </c:strCache>
            </c:strRef>
          </c:tx>
          <c:spPr>
            <a:solidFill>
              <a:srgbClr val="00B050"/>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'(6)学校質問紙より(4)'!$P$54:$P$55</c:f>
              <c:strCache>
                <c:ptCount val="2"/>
                <c:pt idx="0">
                  <c:v>大阪市</c:v>
                </c:pt>
                <c:pt idx="1">
                  <c:v>全国</c:v>
                </c:pt>
              </c:strCache>
            </c:strRef>
          </c:cat>
          <c:val>
            <c:numRef>
              <c:f>'(6)学校質問紙より(4)'!$V$54:$V$55</c:f>
              <c:numCache>
                <c:formatCode>0.0_ </c:formatCode>
                <c:ptCount val="2"/>
                <c:pt idx="0">
                  <c:v>0</c:v>
                </c:pt>
                <c:pt idx="1">
                  <c:v>0</c:v>
                </c:pt>
              </c:numCache>
            </c:numRef>
          </c:val>
        </c:ser>
        <c:ser>
          <c:idx val="6"/>
          <c:order val="6"/>
          <c:tx>
            <c:strRef>
              <c:f>'(6)学校質問紙より(4)'!$W$5</c:f>
              <c:strCache>
                <c:ptCount val="1"/>
                <c:pt idx="0">
                  <c:v>7 </c:v>
                </c:pt>
              </c:strCache>
            </c:strRef>
          </c:tx>
          <c:spPr>
            <a:solidFill>
              <a:schemeClr val="accent6">
                <a:lumMod val="75000"/>
              </a:schemeClr>
            </a:solidFill>
            <a:ln>
              <a:solidFill>
                <a:srgbClr val="000000"/>
              </a:solidFill>
            </a:ln>
          </c:spPr>
          <c:invertIfNegative val="0"/>
          <c:dLbls>
            <c:dLbl>
              <c:idx val="0"/>
              <c:delete val="1"/>
            </c:dLbl>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'(6)学校質問紙より(4)'!$P$54:$P$55</c:f>
              <c:strCache>
                <c:ptCount val="2"/>
                <c:pt idx="0">
                  <c:v>大阪市</c:v>
                </c:pt>
                <c:pt idx="1">
                  <c:v>全国</c:v>
                </c:pt>
              </c:strCache>
            </c:strRef>
          </c:cat>
          <c:val>
            <c:numRef>
              <c:f>'(6)学校質問紙より(4)'!$W$54:$W$55</c:f>
              <c:numCache>
                <c:formatCode>0.0_ </c:formatCode>
                <c:ptCount val="2"/>
                <c:pt idx="0">
                  <c:v>0</c:v>
                </c:pt>
                <c:pt idx="1">
                  <c:v>0</c:v>
                </c:pt>
              </c:numCache>
            </c:numRef>
          </c:val>
        </c:ser>
        <c:ser>
          <c:idx val="7"/>
          <c:order val="7"/>
          <c:tx>
            <c:strRef>
              <c:f>'(6)学校質問紙より(1)'!$X$5</c:f>
              <c:strCache>
                <c:ptCount val="1"/>
                <c:pt idx="0">
                  <c:v>8 </c:v>
                </c:pt>
              </c:strCache>
            </c:strRef>
          </c:tx>
          <c:spPr>
            <a:solidFill>
              <a:srgbClr val="66FF99"/>
            </a:solidFill>
            <a:ln>
              <a:solidFill>
                <a:srgbClr val="000000"/>
              </a:solidFill>
            </a:ln>
          </c:spPr>
          <c:invertIfNegative val="0"/>
          <c:dLbls>
            <c:numFmt formatCode="0.0;;" sourceLinked="0"/>
            <c:spPr>
              <a:noFill/>
              <a:ln>
                <a:noFill/>
              </a:ln>
              <a:effectLst/>
            </c:spPr>
            <c:txPr>
              <a:bodyPr/>
              <a:lstStyle/>
              <a:p>
                <a:pPr>
                  <a:defRPr sz="9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'(6)学校質問紙より(4)'!$P$54:$P$55</c:f>
              <c:strCache>
                <c:ptCount val="2"/>
                <c:pt idx="0">
                  <c:v>大阪市</c:v>
                </c:pt>
                <c:pt idx="1">
                  <c:v>全国</c:v>
                </c:pt>
              </c:strCache>
            </c:strRef>
          </c:cat>
          <c:val>
            <c:numRef>
              <c:f>'(6)学校質問紙より(1)'!$X$54:$X$55</c:f>
              <c:numCache>
                <c:formatCode>0.0_ </c:formatCode>
                <c:ptCount val="2"/>
                <c:pt idx="0">
                  <c:v>0</c:v>
                </c:pt>
                <c:pt idx="1">
                  <c:v>0.1</c:v>
                </c:pt>
              </c:numCache>
            </c:numRef>
          </c:val>
        </c:ser>
        <c:ser>
          <c:idx val="8"/>
          <c:order val="8"/>
          <c:tx>
            <c:strRef>
              <c:f>'(6)学校質問紙より(1)'!$Y$5</c:f>
              <c:strCache>
                <c:ptCount val="1"/>
                <c:pt idx="0">
                  <c:v>9 </c:v>
                </c:pt>
              </c:strCache>
            </c:strRef>
          </c:tx>
          <c:spPr>
            <a:solidFill>
              <a:srgbClr val="FF9999"/>
            </a:solidFill>
            <a:ln>
              <a:solidFill>
                <a:srgbClr val="000000"/>
              </a:solidFill>
            </a:ln>
          </c:spPr>
          <c:invertIfNegative val="0"/>
          <c:dLbls>
            <c:numFmt formatCode="0.0;;" sourceLinked="0"/>
            <c:spPr>
              <a:noFill/>
              <a:ln>
                <a:noFill/>
              </a:ln>
              <a:effectLst/>
            </c:spPr>
            <c:txPr>
              <a:bodyPr/>
              <a:lstStyle/>
              <a:p>
                <a:pPr>
                  <a:defRPr sz="9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'(6)学校質問紙より(4)'!$P$54:$P$55</c:f>
              <c:strCache>
                <c:ptCount val="2"/>
                <c:pt idx="0">
                  <c:v>大阪市</c:v>
                </c:pt>
                <c:pt idx="1">
                  <c:v>全国</c:v>
                </c:pt>
              </c:strCache>
            </c:strRef>
          </c:cat>
          <c:val>
            <c:numRef>
              <c:f>'(6)学校質問紙より(1)'!$Y$54:$Y$55</c:f>
              <c:numCache>
                <c:formatCode>0.0_ </c:formatCode>
                <c:ptCount val="2"/>
                <c:pt idx="0">
                  <c:v>0</c:v>
                </c:pt>
                <c:pt idx="1">
                  <c:v>0</c:v>
                </c:pt>
              </c:numCache>
            </c:numRef>
          </c:val>
        </c:ser>
        <c:ser>
          <c:idx val="9"/>
          <c:order val="9"/>
          <c:tx>
            <c:strRef>
              <c:f>'(6)学校質問紙より(1)'!$Z$5</c:f>
              <c:strCache>
                <c:ptCount val="1"/>
                <c:pt idx="0">
                  <c:v>10</c:v>
                </c:pt>
              </c:strCache>
            </c:strRef>
          </c:tx>
          <c:spPr>
            <a:solidFill>
              <a:srgbClr val="FFC000"/>
            </a:solidFill>
            <a:ln>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'(6)学校質問紙より(4)'!$P$54:$P$55</c:f>
              <c:strCache>
                <c:ptCount val="2"/>
                <c:pt idx="0">
                  <c:v>大阪市</c:v>
                </c:pt>
                <c:pt idx="1">
                  <c:v>全国</c:v>
                </c:pt>
              </c:strCache>
            </c:strRef>
          </c:cat>
          <c:val>
            <c:numRef>
              <c:f>'(6)学校質問紙より(1)'!$Z$54:$Z$55</c:f>
              <c:numCache>
                <c:formatCode>0.0_ </c:formatCode>
                <c:ptCount val="2"/>
                <c:pt idx="0">
                  <c:v>0</c:v>
                </c:pt>
                <c:pt idx="1">
                  <c:v>0</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20141312"/>
        <c:axId val="120142848"/>
      </c:barChart>
      <c:catAx>
        <c:axId val="120141312"/>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20142848"/>
        <c:crosses val="autoZero"/>
        <c:auto val="1"/>
        <c:lblAlgn val="ctr"/>
        <c:lblOffset val="30"/>
        <c:tickLblSkip val="1"/>
        <c:tickMarkSkip val="1"/>
        <c:noMultiLvlLbl val="0"/>
      </c:catAx>
      <c:valAx>
        <c:axId val="120142848"/>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20141312"/>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t" anchorCtr="1"/>
          <a:lstStyle/>
          <a:p>
            <a:pPr algn="ctr">
              <a:defRPr sz="900" b="0" i="0" u="none" strike="noStrike" baseline="0">
                <a:solidFill>
                  <a:srgbClr val="000000"/>
                </a:solidFill>
                <a:latin typeface="ＭＳ Ｐ明朝" pitchFamily="18" charset="-128"/>
                <a:ea typeface="ＭＳ Ｐ明朝" pitchFamily="18" charset="-128"/>
                <a:cs typeface="ＭＳ Ｐゴシック"/>
              </a:defRPr>
            </a:pPr>
            <a:r>
              <a:rPr lang="ja-JP" altLang="en-US" sz="900" b="0">
                <a:latin typeface="+mn-ea"/>
                <a:ea typeface="+mn-ea"/>
              </a:rPr>
              <a:t>国語</a:t>
            </a:r>
            <a:r>
              <a:rPr lang="en-US" altLang="en-US" sz="900" b="0">
                <a:latin typeface="+mn-ea"/>
                <a:ea typeface="+mn-ea"/>
              </a:rPr>
              <a:t>B　</a:t>
            </a:r>
            <a:r>
              <a:rPr lang="ja-JP" altLang="en-US" sz="900" b="0">
                <a:latin typeface="+mn-ea"/>
                <a:ea typeface="+mn-ea"/>
              </a:rPr>
              <a:t>領域別正答率（学校、大阪市、全国）</a:t>
            </a:r>
          </a:p>
        </c:rich>
      </c:tx>
      <c:layout>
        <c:manualLayout>
          <c:xMode val="edge"/>
          <c:yMode val="edge"/>
          <c:x val="0.21244941156550184"/>
          <c:y val="4.0398950131235421E-3"/>
        </c:manualLayout>
      </c:layout>
      <c:overlay val="0"/>
      <c:spPr>
        <a:noFill/>
        <a:ln w="25400">
          <a:noFill/>
        </a:ln>
      </c:spPr>
    </c:title>
    <c:autoTitleDeleted val="0"/>
    <c:plotArea>
      <c:layout>
        <c:manualLayout>
          <c:layoutTarget val="inner"/>
          <c:xMode val="edge"/>
          <c:yMode val="edge"/>
          <c:x val="0.12138745454109258"/>
          <c:y val="0.17259628652851974"/>
          <c:w val="0.85838271425486901"/>
          <c:h val="0.51110484705285053"/>
        </c:manualLayout>
      </c:layout>
      <c:barChart>
        <c:barDir val="col"/>
        <c:grouping val="clustered"/>
        <c:varyColors val="0"/>
        <c:ser>
          <c:idx val="0"/>
          <c:order val="0"/>
          <c:tx>
            <c:strRef>
              <c:f>'(3)全体の概要 ・国語'!$S$29</c:f>
              <c:strCache>
                <c:ptCount val="1"/>
                <c:pt idx="0">
                  <c:v>学校</c:v>
                </c:pt>
              </c:strCache>
            </c:strRef>
          </c:tx>
          <c:spPr>
            <a:ln>
              <a:solidFill>
                <a:prstClr val="black"/>
              </a:solidFill>
            </a:ln>
          </c:spPr>
          <c:invertIfNegative val="0"/>
          <c:cat>
            <c:strRef>
              <c:f>'(3)全体の概要 ・国語'!$R$30:$R$33</c:f>
              <c:strCache>
                <c:ptCount val="4"/>
                <c:pt idx="0">
                  <c:v>話すこと・聞くこと</c:v>
                </c:pt>
                <c:pt idx="1">
                  <c:v>書くこと</c:v>
                </c:pt>
                <c:pt idx="2">
                  <c:v>読むこと</c:v>
                </c:pt>
                <c:pt idx="3">
                  <c:v>伝統的な言語文化と国語の特質に関する事項</c:v>
                </c:pt>
              </c:strCache>
            </c:strRef>
          </c:cat>
          <c:val>
            <c:numRef>
              <c:f>'(3)全体の概要 ・国語'!$S$30:$S$33</c:f>
              <c:numCache>
                <c:formatCode>0.0_);[Red]\(0.0\)</c:formatCode>
                <c:ptCount val="4"/>
                <c:pt idx="0">
                  <c:v>25.9</c:v>
                </c:pt>
                <c:pt idx="1">
                  <c:v>33.299999999999997</c:v>
                </c:pt>
                <c:pt idx="2">
                  <c:v>44.4</c:v>
                </c:pt>
                <c:pt idx="3">
                  <c:v>0</c:v>
                </c:pt>
              </c:numCache>
            </c:numRef>
          </c:val>
        </c:ser>
        <c:ser>
          <c:idx val="1"/>
          <c:order val="1"/>
          <c:tx>
            <c:strRef>
              <c:f>'(3)全体の概要 ・国語'!$T$29</c:f>
              <c:strCache>
                <c:ptCount val="1"/>
                <c:pt idx="0">
                  <c:v>大阪市</c:v>
                </c:pt>
              </c:strCache>
            </c:strRef>
          </c:tx>
          <c:spPr>
            <a:solidFill>
              <a:schemeClr val="accent6">
                <a:lumMod val="60000"/>
                <a:lumOff val="40000"/>
              </a:schemeClr>
            </a:solidFill>
            <a:ln>
              <a:solidFill>
                <a:schemeClr val="tx1"/>
              </a:solidFill>
            </a:ln>
          </c:spPr>
          <c:invertIfNegative val="0"/>
          <c:cat>
            <c:strRef>
              <c:f>'(3)全体の概要 ・国語'!$R$30:$R$33</c:f>
              <c:strCache>
                <c:ptCount val="4"/>
                <c:pt idx="0">
                  <c:v>話すこと・聞くこと</c:v>
                </c:pt>
                <c:pt idx="1">
                  <c:v>書くこと</c:v>
                </c:pt>
                <c:pt idx="2">
                  <c:v>読むこと</c:v>
                </c:pt>
                <c:pt idx="3">
                  <c:v>伝統的な言語文化と国語の特質に関する事項</c:v>
                </c:pt>
              </c:strCache>
            </c:strRef>
          </c:cat>
          <c:val>
            <c:numRef>
              <c:f>'(3)全体の概要 ・国語'!$T$30:$T$33</c:f>
              <c:numCache>
                <c:formatCode>0.0_ ;[Red]\-0.0\ </c:formatCode>
                <c:ptCount val="4"/>
                <c:pt idx="0">
                  <c:v>47.3</c:v>
                </c:pt>
                <c:pt idx="1">
                  <c:v>50.7</c:v>
                </c:pt>
                <c:pt idx="2">
                  <c:v>65.599999999999994</c:v>
                </c:pt>
                <c:pt idx="3">
                  <c:v>0</c:v>
                </c:pt>
              </c:numCache>
            </c:numRef>
          </c:val>
        </c:ser>
        <c:ser>
          <c:idx val="2"/>
          <c:order val="2"/>
          <c:tx>
            <c:strRef>
              <c:f>'(3)全体の概要 ・国語'!$U$29</c:f>
              <c:strCache>
                <c:ptCount val="1"/>
                <c:pt idx="0">
                  <c:v>全国</c:v>
                </c:pt>
              </c:strCache>
            </c:strRef>
          </c:tx>
          <c:spPr>
            <a:solidFill>
              <a:schemeClr val="accent3">
                <a:lumMod val="75000"/>
              </a:schemeClr>
            </a:solidFill>
            <a:ln>
              <a:solidFill>
                <a:schemeClr val="tx1"/>
              </a:solidFill>
            </a:ln>
          </c:spPr>
          <c:invertIfNegative val="0"/>
          <c:cat>
            <c:strRef>
              <c:f>'(3)全体の概要 ・国語'!$R$30:$R$33</c:f>
              <c:strCache>
                <c:ptCount val="4"/>
                <c:pt idx="0">
                  <c:v>話すこと・聞くこと</c:v>
                </c:pt>
                <c:pt idx="1">
                  <c:v>書くこと</c:v>
                </c:pt>
                <c:pt idx="2">
                  <c:v>読むこと</c:v>
                </c:pt>
                <c:pt idx="3">
                  <c:v>伝統的な言語文化と国語の特質に関する事項</c:v>
                </c:pt>
              </c:strCache>
            </c:strRef>
          </c:cat>
          <c:val>
            <c:numRef>
              <c:f>'(3)全体の概要 ・国語'!$U$30:$U$33</c:f>
              <c:numCache>
                <c:formatCode>0.0_ ;[Red]\-0.0\ </c:formatCode>
                <c:ptCount val="4"/>
                <c:pt idx="0">
                  <c:v>51.1</c:v>
                </c:pt>
                <c:pt idx="1">
                  <c:v>53.4</c:v>
                </c:pt>
                <c:pt idx="2">
                  <c:v>69.3</c:v>
                </c:pt>
                <c:pt idx="3">
                  <c:v>0</c:v>
                </c:pt>
              </c:numCache>
            </c:numRef>
          </c:val>
        </c:ser>
        <c:dLbls>
          <c:showLegendKey val="0"/>
          <c:showVal val="0"/>
          <c:showCatName val="0"/>
          <c:showSerName val="0"/>
          <c:showPercent val="0"/>
          <c:showBubbleSize val="0"/>
        </c:dLbls>
        <c:gapWidth val="160"/>
        <c:axId val="113669248"/>
        <c:axId val="113670784"/>
      </c:barChart>
      <c:catAx>
        <c:axId val="113669248"/>
        <c:scaling>
          <c:orientation val="minMax"/>
        </c:scaling>
        <c:delete val="0"/>
        <c:axPos val="b"/>
        <c:numFmt formatCode="@" sourceLinked="0"/>
        <c:majorTickMark val="in"/>
        <c:minorTickMark val="none"/>
        <c:tickLblPos val="nextTo"/>
        <c:txPr>
          <a:bodyPr rot="0" vert="horz" anchor="ctr" anchorCtr="1"/>
          <a:lstStyle/>
          <a:p>
            <a:pPr>
              <a:defRPr sz="7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3670784"/>
        <c:crosses val="autoZero"/>
        <c:auto val="1"/>
        <c:lblAlgn val="ctr"/>
        <c:lblOffset val="80"/>
        <c:tickLblSkip val="1"/>
        <c:tickMarkSkip val="1"/>
        <c:noMultiLvlLbl val="0"/>
      </c:catAx>
      <c:valAx>
        <c:axId val="113670784"/>
        <c:scaling>
          <c:orientation val="minMax"/>
          <c:max val="100"/>
          <c:min val="0"/>
        </c:scaling>
        <c:delete val="0"/>
        <c:axPos val="l"/>
        <c:majorGridlines/>
        <c:numFmt formatCode="#,##0_);\(#,##0\)" sourceLinked="0"/>
        <c:majorTickMark val="in"/>
        <c:minorTickMark val="none"/>
        <c:tickLblPos val="nextTo"/>
        <c:txPr>
          <a:bodyPr rot="0" vert="horz"/>
          <a:lstStyle/>
          <a:p>
            <a:pPr>
              <a:defRPr sz="900">
                <a:latin typeface="ＭＳ Ｐ明朝" pitchFamily="18" charset="-128"/>
                <a:ea typeface="ＭＳ Ｐ明朝" pitchFamily="18" charset="-128"/>
              </a:defRPr>
            </a:pPr>
            <a:endParaRPr lang="ja-JP"/>
          </a:p>
        </c:txPr>
        <c:crossAx val="113669248"/>
        <c:crosses val="autoZero"/>
        <c:crossBetween val="between"/>
        <c:majorUnit val="20"/>
      </c:valAx>
    </c:plotArea>
    <c:legend>
      <c:legendPos val="b"/>
      <c:layout>
        <c:manualLayout>
          <c:xMode val="edge"/>
          <c:yMode val="edge"/>
          <c:x val="0.30613557469539177"/>
          <c:y val="0.85379597550309427"/>
          <c:w val="0.38772885060922585"/>
          <c:h val="0.13743272090988617"/>
        </c:manualLayout>
      </c:layout>
      <c:overlay val="0"/>
      <c:spPr>
        <a:ln>
          <a:noFill/>
        </a:ln>
      </c:spPr>
      <c:txPr>
        <a:bodyPr/>
        <a:lstStyle/>
        <a:p>
          <a:pPr>
            <a:defRPr sz="800"/>
          </a:pPr>
          <a:endParaRPr lang="ja-JP"/>
        </a:p>
      </c:txPr>
    </c:legend>
    <c:plotVisOnly val="1"/>
    <c:dispBlanksAs val="gap"/>
    <c:showDLblsOverMax val="0"/>
  </c:chart>
  <c:printSettings>
    <c:headerFooter/>
    <c:pageMargins b="0.75000000000001465" l="0.70000000000000062" r="0.70000000000000062" t="0.75000000000001465" header="0.30000000000000032" footer="0.30000000000000032"/>
    <c:pageSetup paperSize="9" orientation="landscape" horizontalDpi="-3"/>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t" anchorCtr="1"/>
          <a:lstStyle/>
          <a:p>
            <a:pPr algn="ctr">
              <a:defRPr sz="900" b="0" i="0" u="none" strike="noStrike" baseline="0">
                <a:solidFill>
                  <a:srgbClr val="000000"/>
                </a:solidFill>
                <a:latin typeface="ＭＳ Ｐ明朝" pitchFamily="18" charset="-128"/>
                <a:ea typeface="ＭＳ Ｐ明朝" pitchFamily="18" charset="-128"/>
                <a:cs typeface="ＭＳ Ｐゴシック"/>
              </a:defRPr>
            </a:pPr>
            <a:r>
              <a:rPr lang="ja-JP" altLang="en-US" sz="900" b="0">
                <a:latin typeface="+mn-ea"/>
                <a:ea typeface="+mn-ea"/>
              </a:rPr>
              <a:t>算数</a:t>
            </a:r>
            <a:r>
              <a:rPr lang="en-US" altLang="en-US" sz="900" b="0">
                <a:latin typeface="+mn-ea"/>
                <a:ea typeface="+mn-ea"/>
              </a:rPr>
              <a:t>Ａ　</a:t>
            </a:r>
            <a:r>
              <a:rPr lang="ja-JP" altLang="en-US" sz="900" b="0">
                <a:latin typeface="+mn-ea"/>
                <a:ea typeface="+mn-ea"/>
              </a:rPr>
              <a:t>領域別正答率（学校、大阪市、全国）</a:t>
            </a:r>
          </a:p>
        </c:rich>
      </c:tx>
      <c:layout>
        <c:manualLayout>
          <c:xMode val="edge"/>
          <c:yMode val="edge"/>
          <c:x val="0.21244941156550196"/>
          <c:y val="4.8485039370078753E-2"/>
        </c:manualLayout>
      </c:layout>
      <c:overlay val="0"/>
      <c:spPr>
        <a:noFill/>
        <a:ln w="25400">
          <a:noFill/>
        </a:ln>
      </c:spPr>
    </c:title>
    <c:autoTitleDeleted val="0"/>
    <c:plotArea>
      <c:layout>
        <c:manualLayout>
          <c:layoutTarget val="inner"/>
          <c:xMode val="edge"/>
          <c:yMode val="edge"/>
          <c:x val="0.12138745454109258"/>
          <c:y val="0.20670391061452514"/>
          <c:w val="0.85838271425486901"/>
          <c:h val="0.49142798299426993"/>
        </c:manualLayout>
      </c:layout>
      <c:barChart>
        <c:barDir val="col"/>
        <c:grouping val="clustered"/>
        <c:varyColors val="0"/>
        <c:ser>
          <c:idx val="0"/>
          <c:order val="0"/>
          <c:tx>
            <c:strRef>
              <c:f>'(4)算数'!$V$5</c:f>
              <c:strCache>
                <c:ptCount val="1"/>
                <c:pt idx="0">
                  <c:v>学校</c:v>
                </c:pt>
              </c:strCache>
            </c:strRef>
          </c:tx>
          <c:spPr>
            <a:ln>
              <a:solidFill>
                <a:prstClr val="black"/>
              </a:solidFill>
            </a:ln>
          </c:spPr>
          <c:invertIfNegative val="0"/>
          <c:cat>
            <c:strRef>
              <c:f>'(4)算数'!$U$6:$U$9</c:f>
              <c:strCache>
                <c:ptCount val="4"/>
                <c:pt idx="0">
                  <c:v>数と計算</c:v>
                </c:pt>
                <c:pt idx="1">
                  <c:v>量と測定</c:v>
                </c:pt>
                <c:pt idx="2">
                  <c:v>図形</c:v>
                </c:pt>
                <c:pt idx="3">
                  <c:v>数量関係</c:v>
                </c:pt>
              </c:strCache>
            </c:strRef>
          </c:cat>
          <c:val>
            <c:numRef>
              <c:f>'(4)算数'!$V$6:$V$9</c:f>
              <c:numCache>
                <c:formatCode>0.0_);[Red]\(0.0\)</c:formatCode>
                <c:ptCount val="4"/>
                <c:pt idx="0">
                  <c:v>63.9</c:v>
                </c:pt>
                <c:pt idx="1">
                  <c:v>58.3</c:v>
                </c:pt>
                <c:pt idx="2">
                  <c:v>52.8</c:v>
                </c:pt>
                <c:pt idx="3">
                  <c:v>35.200000000000003</c:v>
                </c:pt>
              </c:numCache>
            </c:numRef>
          </c:val>
        </c:ser>
        <c:ser>
          <c:idx val="1"/>
          <c:order val="1"/>
          <c:tx>
            <c:strRef>
              <c:f>'(4)算数'!$W$5</c:f>
              <c:strCache>
                <c:ptCount val="1"/>
                <c:pt idx="0">
                  <c:v>大阪市</c:v>
                </c:pt>
              </c:strCache>
            </c:strRef>
          </c:tx>
          <c:spPr>
            <a:solidFill>
              <a:schemeClr val="accent6">
                <a:lumMod val="60000"/>
                <a:lumOff val="40000"/>
              </a:schemeClr>
            </a:solidFill>
            <a:ln>
              <a:solidFill>
                <a:schemeClr val="tx1"/>
              </a:solidFill>
            </a:ln>
          </c:spPr>
          <c:invertIfNegative val="0"/>
          <c:cat>
            <c:strRef>
              <c:f>'(4)算数'!$U$6:$U$9</c:f>
              <c:strCache>
                <c:ptCount val="4"/>
                <c:pt idx="0">
                  <c:v>数と計算</c:v>
                </c:pt>
                <c:pt idx="1">
                  <c:v>量と測定</c:v>
                </c:pt>
                <c:pt idx="2">
                  <c:v>図形</c:v>
                </c:pt>
                <c:pt idx="3">
                  <c:v>数量関係</c:v>
                </c:pt>
              </c:strCache>
            </c:strRef>
          </c:cat>
          <c:val>
            <c:numRef>
              <c:f>'(4)算数'!$W$6:$W$9</c:f>
              <c:numCache>
                <c:formatCode>0.0_ ;[Red]\-0.0\ </c:formatCode>
                <c:ptCount val="4"/>
                <c:pt idx="0">
                  <c:v>78.099999999999994</c:v>
                </c:pt>
                <c:pt idx="1">
                  <c:v>75.599999999999994</c:v>
                </c:pt>
                <c:pt idx="2">
                  <c:v>76.8</c:v>
                </c:pt>
                <c:pt idx="3">
                  <c:v>64.8</c:v>
                </c:pt>
              </c:numCache>
            </c:numRef>
          </c:val>
        </c:ser>
        <c:ser>
          <c:idx val="2"/>
          <c:order val="2"/>
          <c:tx>
            <c:strRef>
              <c:f>'(4)算数'!$X$5</c:f>
              <c:strCache>
                <c:ptCount val="1"/>
                <c:pt idx="0">
                  <c:v>全国</c:v>
                </c:pt>
              </c:strCache>
            </c:strRef>
          </c:tx>
          <c:spPr>
            <a:solidFill>
              <a:schemeClr val="accent3">
                <a:lumMod val="75000"/>
              </a:schemeClr>
            </a:solidFill>
            <a:ln>
              <a:solidFill>
                <a:schemeClr val="tx1"/>
              </a:solidFill>
            </a:ln>
          </c:spPr>
          <c:invertIfNegative val="0"/>
          <c:cat>
            <c:strRef>
              <c:f>'(4)算数'!$U$6:$U$9</c:f>
              <c:strCache>
                <c:ptCount val="4"/>
                <c:pt idx="0">
                  <c:v>数と計算</c:v>
                </c:pt>
                <c:pt idx="1">
                  <c:v>量と測定</c:v>
                </c:pt>
                <c:pt idx="2">
                  <c:v>図形</c:v>
                </c:pt>
                <c:pt idx="3">
                  <c:v>数量関係</c:v>
                </c:pt>
              </c:strCache>
            </c:strRef>
          </c:cat>
          <c:val>
            <c:numRef>
              <c:f>'(4)算数'!$X$6:$X$9</c:f>
              <c:numCache>
                <c:formatCode>0.0_ ;[Red]\-0.0\ </c:formatCode>
                <c:ptCount val="4"/>
                <c:pt idx="0">
                  <c:v>80.5</c:v>
                </c:pt>
                <c:pt idx="1">
                  <c:v>77</c:v>
                </c:pt>
                <c:pt idx="2">
                  <c:v>78.8</c:v>
                </c:pt>
                <c:pt idx="3">
                  <c:v>68.5</c:v>
                </c:pt>
              </c:numCache>
            </c:numRef>
          </c:val>
        </c:ser>
        <c:dLbls>
          <c:showLegendKey val="0"/>
          <c:showVal val="0"/>
          <c:showCatName val="0"/>
          <c:showSerName val="0"/>
          <c:showPercent val="0"/>
          <c:showBubbleSize val="0"/>
        </c:dLbls>
        <c:gapWidth val="160"/>
        <c:axId val="112892928"/>
        <c:axId val="112915200"/>
      </c:barChart>
      <c:catAx>
        <c:axId val="112892928"/>
        <c:scaling>
          <c:orientation val="minMax"/>
        </c:scaling>
        <c:delete val="0"/>
        <c:axPos val="b"/>
        <c:numFmt formatCode="@" sourceLinked="0"/>
        <c:majorTickMark val="in"/>
        <c:minorTickMark val="none"/>
        <c:tickLblPos val="nextTo"/>
        <c:txPr>
          <a:bodyPr rot="0" vert="horz" anchor="ctr" anchorCtr="1"/>
          <a:lstStyle/>
          <a:p>
            <a:pPr>
              <a:defRPr sz="8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2915200"/>
        <c:crosses val="autoZero"/>
        <c:auto val="1"/>
        <c:lblAlgn val="ctr"/>
        <c:lblOffset val="80"/>
        <c:tickLblSkip val="1"/>
        <c:tickMarkSkip val="1"/>
        <c:noMultiLvlLbl val="0"/>
      </c:catAx>
      <c:valAx>
        <c:axId val="112915200"/>
        <c:scaling>
          <c:orientation val="minMax"/>
          <c:max val="100"/>
        </c:scaling>
        <c:delete val="0"/>
        <c:axPos val="l"/>
        <c:majorGridlines/>
        <c:numFmt formatCode="General" sourceLinked="0"/>
        <c:majorTickMark val="in"/>
        <c:minorTickMark val="none"/>
        <c:tickLblPos val="nextTo"/>
        <c:txPr>
          <a:bodyPr rot="0" vert="horz"/>
          <a:lstStyle/>
          <a:p>
            <a:pPr>
              <a:defRPr sz="900">
                <a:latin typeface="ＭＳ Ｐ明朝" pitchFamily="18" charset="-128"/>
                <a:ea typeface="ＭＳ Ｐ明朝" pitchFamily="18" charset="-128"/>
              </a:defRPr>
            </a:pPr>
            <a:endParaRPr lang="ja-JP"/>
          </a:p>
        </c:txPr>
        <c:crossAx val="112892928"/>
        <c:crosses val="autoZero"/>
        <c:crossBetween val="between"/>
        <c:majorUnit val="20"/>
      </c:valAx>
    </c:plotArea>
    <c:legend>
      <c:legendPos val="b"/>
      <c:layout>
        <c:manualLayout>
          <c:xMode val="edge"/>
          <c:yMode val="edge"/>
          <c:x val="0.30676703535226213"/>
          <c:y val="0.85885284339460366"/>
          <c:w val="0.38646562141609131"/>
          <c:h val="0.14114715660542917"/>
        </c:manualLayout>
      </c:layout>
      <c:overlay val="0"/>
      <c:spPr>
        <a:ln>
          <a:noFill/>
        </a:ln>
      </c:spPr>
      <c:txPr>
        <a:bodyPr/>
        <a:lstStyle/>
        <a:p>
          <a:pPr>
            <a:defRPr sz="800"/>
          </a:pPr>
          <a:endParaRPr lang="ja-JP"/>
        </a:p>
      </c:txPr>
    </c:legend>
    <c:plotVisOnly val="1"/>
    <c:dispBlanksAs val="gap"/>
    <c:showDLblsOverMax val="0"/>
  </c:chart>
  <c:printSettings>
    <c:headerFooter alignWithMargins="0"/>
    <c:pageMargins b="1" l="0.75000000000001465" r="0.75000000000001465" t="1" header="0.51200000000000001" footer="0.51200000000000001"/>
    <c:pageSetup paperSize="9" orientation="landscape" horizontalDpi="-3"/>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t" anchorCtr="1"/>
          <a:lstStyle/>
          <a:p>
            <a:pPr algn="ctr">
              <a:defRPr sz="900" b="0" i="0" u="none" strike="noStrike" baseline="0">
                <a:solidFill>
                  <a:srgbClr val="000000"/>
                </a:solidFill>
                <a:latin typeface="ＭＳ Ｐ明朝" pitchFamily="18" charset="-128"/>
                <a:ea typeface="ＭＳ Ｐ明朝" pitchFamily="18" charset="-128"/>
                <a:cs typeface="ＭＳ Ｐゴシック"/>
              </a:defRPr>
            </a:pPr>
            <a:r>
              <a:rPr lang="ja-JP" altLang="en-US" sz="900" b="0">
                <a:latin typeface="+mn-ea"/>
                <a:ea typeface="+mn-ea"/>
              </a:rPr>
              <a:t>算数</a:t>
            </a:r>
            <a:r>
              <a:rPr lang="en-US" altLang="en-US" sz="900" b="0">
                <a:latin typeface="+mn-ea"/>
                <a:ea typeface="+mn-ea"/>
              </a:rPr>
              <a:t>Ｂ　</a:t>
            </a:r>
            <a:r>
              <a:rPr lang="ja-JP" altLang="en-US" sz="900" b="0">
                <a:latin typeface="+mn-ea"/>
                <a:ea typeface="+mn-ea"/>
              </a:rPr>
              <a:t>領域別正答率（学校、大阪市、全国）</a:t>
            </a:r>
          </a:p>
        </c:rich>
      </c:tx>
      <c:layout>
        <c:manualLayout>
          <c:xMode val="edge"/>
          <c:yMode val="edge"/>
          <c:x val="0.21244941156550196"/>
          <c:y val="4.8483639545057022E-2"/>
        </c:manualLayout>
      </c:layout>
      <c:overlay val="0"/>
      <c:spPr>
        <a:noFill/>
        <a:ln w="25400">
          <a:noFill/>
        </a:ln>
      </c:spPr>
    </c:title>
    <c:autoTitleDeleted val="0"/>
    <c:plotArea>
      <c:layout>
        <c:manualLayout>
          <c:layoutTarget val="inner"/>
          <c:xMode val="edge"/>
          <c:yMode val="edge"/>
          <c:x val="6.4066852367688026E-2"/>
          <c:y val="0.20588235294117646"/>
          <c:w val="0.91364902506963785"/>
          <c:h val="0.48235294117648236"/>
        </c:manualLayout>
      </c:layout>
      <c:barChart>
        <c:barDir val="col"/>
        <c:grouping val="clustered"/>
        <c:varyColors val="0"/>
        <c:ser>
          <c:idx val="0"/>
          <c:order val="0"/>
          <c:tx>
            <c:strRef>
              <c:f>'(4)算数'!$V$11</c:f>
              <c:strCache>
                <c:ptCount val="1"/>
                <c:pt idx="0">
                  <c:v>学校</c:v>
                </c:pt>
              </c:strCache>
            </c:strRef>
          </c:tx>
          <c:spPr>
            <a:ln>
              <a:solidFill>
                <a:prstClr val="black"/>
              </a:solidFill>
            </a:ln>
          </c:spPr>
          <c:invertIfNegative val="0"/>
          <c:cat>
            <c:strRef>
              <c:f>'(4)算数'!$U$12:$U$15</c:f>
              <c:strCache>
                <c:ptCount val="4"/>
                <c:pt idx="0">
                  <c:v>数と計算</c:v>
                </c:pt>
                <c:pt idx="1">
                  <c:v>量と測定</c:v>
                </c:pt>
                <c:pt idx="2">
                  <c:v>図形</c:v>
                </c:pt>
                <c:pt idx="3">
                  <c:v>数量関係</c:v>
                </c:pt>
              </c:strCache>
            </c:strRef>
          </c:cat>
          <c:val>
            <c:numRef>
              <c:f>'(4)算数'!$V$12:$V$15</c:f>
              <c:numCache>
                <c:formatCode>0.0_);[Red]\(0.0\)</c:formatCode>
                <c:ptCount val="4"/>
                <c:pt idx="0">
                  <c:v>25.9</c:v>
                </c:pt>
                <c:pt idx="1">
                  <c:v>31.1</c:v>
                </c:pt>
                <c:pt idx="2">
                  <c:v>25.9</c:v>
                </c:pt>
                <c:pt idx="3">
                  <c:v>14.8</c:v>
                </c:pt>
              </c:numCache>
            </c:numRef>
          </c:val>
        </c:ser>
        <c:ser>
          <c:idx val="1"/>
          <c:order val="1"/>
          <c:tx>
            <c:strRef>
              <c:f>'(4)算数'!$W$11</c:f>
              <c:strCache>
                <c:ptCount val="1"/>
                <c:pt idx="0">
                  <c:v>大阪市</c:v>
                </c:pt>
              </c:strCache>
            </c:strRef>
          </c:tx>
          <c:spPr>
            <a:solidFill>
              <a:schemeClr val="accent6">
                <a:lumMod val="60000"/>
                <a:lumOff val="40000"/>
              </a:schemeClr>
            </a:solidFill>
            <a:ln>
              <a:solidFill>
                <a:schemeClr val="tx1"/>
              </a:solidFill>
            </a:ln>
          </c:spPr>
          <c:invertIfNegative val="0"/>
          <c:cat>
            <c:strRef>
              <c:f>'(4)算数'!$U$12:$U$15</c:f>
              <c:strCache>
                <c:ptCount val="4"/>
                <c:pt idx="0">
                  <c:v>数と計算</c:v>
                </c:pt>
                <c:pt idx="1">
                  <c:v>量と測定</c:v>
                </c:pt>
                <c:pt idx="2">
                  <c:v>図形</c:v>
                </c:pt>
                <c:pt idx="3">
                  <c:v>数量関係</c:v>
                </c:pt>
              </c:strCache>
            </c:strRef>
          </c:cat>
          <c:val>
            <c:numRef>
              <c:f>'(4)算数'!$W$12:$W$15</c:f>
              <c:numCache>
                <c:formatCode>0.0_ ;[Red]\-0.0\ </c:formatCode>
                <c:ptCount val="4"/>
                <c:pt idx="0">
                  <c:v>42.3</c:v>
                </c:pt>
                <c:pt idx="1">
                  <c:v>41.5</c:v>
                </c:pt>
                <c:pt idx="2">
                  <c:v>36.5</c:v>
                </c:pt>
                <c:pt idx="3">
                  <c:v>39.200000000000003</c:v>
                </c:pt>
              </c:numCache>
            </c:numRef>
          </c:val>
        </c:ser>
        <c:ser>
          <c:idx val="2"/>
          <c:order val="2"/>
          <c:tx>
            <c:strRef>
              <c:f>'(4)算数'!$X$11</c:f>
              <c:strCache>
                <c:ptCount val="1"/>
                <c:pt idx="0">
                  <c:v>全国</c:v>
                </c:pt>
              </c:strCache>
            </c:strRef>
          </c:tx>
          <c:spPr>
            <a:solidFill>
              <a:schemeClr val="accent3">
                <a:lumMod val="75000"/>
              </a:schemeClr>
            </a:solidFill>
            <a:ln>
              <a:solidFill>
                <a:schemeClr val="tx1"/>
              </a:solidFill>
            </a:ln>
          </c:spPr>
          <c:invertIfNegative val="0"/>
          <c:cat>
            <c:strRef>
              <c:f>'(4)算数'!$U$12:$U$15</c:f>
              <c:strCache>
                <c:ptCount val="4"/>
                <c:pt idx="0">
                  <c:v>数と計算</c:v>
                </c:pt>
                <c:pt idx="1">
                  <c:v>量と測定</c:v>
                </c:pt>
                <c:pt idx="2">
                  <c:v>図形</c:v>
                </c:pt>
                <c:pt idx="3">
                  <c:v>数量関係</c:v>
                </c:pt>
              </c:strCache>
            </c:strRef>
          </c:cat>
          <c:val>
            <c:numRef>
              <c:f>'(4)算数'!$X$12:$X$15</c:f>
              <c:numCache>
                <c:formatCode>0.0_ ;[Red]\-0.0\ </c:formatCode>
                <c:ptCount val="4"/>
                <c:pt idx="0">
                  <c:v>44.4</c:v>
                </c:pt>
                <c:pt idx="1">
                  <c:v>43.7</c:v>
                </c:pt>
                <c:pt idx="2">
                  <c:v>36.299999999999997</c:v>
                </c:pt>
                <c:pt idx="3">
                  <c:v>42.9</c:v>
                </c:pt>
              </c:numCache>
            </c:numRef>
          </c:val>
        </c:ser>
        <c:dLbls>
          <c:showLegendKey val="0"/>
          <c:showVal val="0"/>
          <c:showCatName val="0"/>
          <c:showSerName val="0"/>
          <c:showPercent val="0"/>
          <c:showBubbleSize val="0"/>
        </c:dLbls>
        <c:gapWidth val="160"/>
        <c:axId val="112823680"/>
        <c:axId val="112833664"/>
      </c:barChart>
      <c:catAx>
        <c:axId val="112823680"/>
        <c:scaling>
          <c:orientation val="minMax"/>
        </c:scaling>
        <c:delete val="0"/>
        <c:axPos val="b"/>
        <c:numFmt formatCode="@" sourceLinked="0"/>
        <c:majorTickMark val="in"/>
        <c:minorTickMark val="none"/>
        <c:tickLblPos val="nextTo"/>
        <c:txPr>
          <a:bodyPr rot="0" vert="horz" anchor="ctr" anchorCtr="1"/>
          <a:lstStyle/>
          <a:p>
            <a:pPr>
              <a:defRPr sz="75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2833664"/>
        <c:crosses val="autoZero"/>
        <c:auto val="1"/>
        <c:lblAlgn val="ctr"/>
        <c:lblOffset val="80"/>
        <c:tickLblSkip val="1"/>
        <c:tickMarkSkip val="1"/>
        <c:noMultiLvlLbl val="0"/>
      </c:catAx>
      <c:valAx>
        <c:axId val="112833664"/>
        <c:scaling>
          <c:orientation val="minMax"/>
          <c:max val="100"/>
          <c:min val="0"/>
        </c:scaling>
        <c:delete val="0"/>
        <c:axPos val="l"/>
        <c:majorGridlines/>
        <c:numFmt formatCode="General" sourceLinked="0"/>
        <c:majorTickMark val="in"/>
        <c:minorTickMark val="none"/>
        <c:tickLblPos val="nextTo"/>
        <c:txPr>
          <a:bodyPr rot="0" vert="horz"/>
          <a:lstStyle/>
          <a:p>
            <a:pPr>
              <a:defRPr sz="900">
                <a:latin typeface="ＭＳ Ｐ明朝" pitchFamily="18" charset="-128"/>
                <a:ea typeface="ＭＳ Ｐ明朝" pitchFamily="18" charset="-128"/>
              </a:defRPr>
            </a:pPr>
            <a:endParaRPr lang="ja-JP"/>
          </a:p>
        </c:txPr>
        <c:crossAx val="112823680"/>
        <c:crosses val="autoZero"/>
        <c:crossBetween val="between"/>
        <c:majorUnit val="20"/>
      </c:valAx>
    </c:plotArea>
    <c:legend>
      <c:legendPos val="b"/>
      <c:layout>
        <c:manualLayout>
          <c:xMode val="edge"/>
          <c:yMode val="edge"/>
          <c:x val="0.30676703535226213"/>
          <c:y val="0.84882239720034991"/>
          <c:w val="0.38646562141609131"/>
          <c:h val="0.14210743657043706"/>
        </c:manualLayout>
      </c:layout>
      <c:overlay val="0"/>
      <c:spPr>
        <a:ln>
          <a:noFill/>
        </a:ln>
      </c:spPr>
      <c:txPr>
        <a:bodyPr/>
        <a:lstStyle/>
        <a:p>
          <a:pPr>
            <a:defRPr sz="800"/>
          </a:pPr>
          <a:endParaRPr lang="ja-JP"/>
        </a:p>
      </c:txPr>
    </c:legend>
    <c:plotVisOnly val="1"/>
    <c:dispBlanksAs val="gap"/>
    <c:showDLblsOverMax val="0"/>
  </c:chart>
  <c:printSettings>
    <c:headerFooter alignWithMargins="0"/>
    <c:pageMargins b="1" l="0.75000000000001465" r="0.75000000000001465" t="1" header="0.51200000000000001" footer="0.51200000000000001"/>
    <c:pageSetup paperSize="9" orientation="landscape" horizontalDpi="-3"/>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ja-JP" altLang="en-US" sz="900" b="0"/>
              <a:t>算数Ｂ　領域別正答率（対全国比）</a:t>
            </a:r>
          </a:p>
        </c:rich>
      </c:tx>
      <c:layout>
        <c:manualLayout>
          <c:xMode val="edge"/>
          <c:yMode val="edge"/>
          <c:x val="0.26543955534969932"/>
          <c:y val="3.7306657422540618E-4"/>
        </c:manualLayout>
      </c:layout>
      <c:overlay val="0"/>
    </c:title>
    <c:autoTitleDeleted val="0"/>
    <c:plotArea>
      <c:layout>
        <c:manualLayout>
          <c:layoutTarget val="inner"/>
          <c:xMode val="edge"/>
          <c:yMode val="edge"/>
          <c:x val="0.34126323915392925"/>
          <c:y val="0.25557833572690208"/>
          <c:w val="0.29873938627407132"/>
          <c:h val="0.63988708994282451"/>
        </c:manualLayout>
      </c:layout>
      <c:radarChart>
        <c:radarStyle val="marker"/>
        <c:varyColors val="0"/>
        <c:ser>
          <c:idx val="1"/>
          <c:order val="0"/>
          <c:tx>
            <c:strRef>
              <c:f>'(4)算数'!$AA$11</c:f>
              <c:strCache>
                <c:ptCount val="1"/>
                <c:pt idx="0">
                  <c:v>全国</c:v>
                </c:pt>
              </c:strCache>
            </c:strRef>
          </c:tx>
          <c:spPr>
            <a:ln w="25400">
              <a:solidFill>
                <a:schemeClr val="tx1">
                  <a:lumMod val="65000"/>
                  <a:lumOff val="35000"/>
                </a:schemeClr>
              </a:solidFill>
              <a:prstDash val="sysDot"/>
            </a:ln>
          </c:spPr>
          <c:marker>
            <c:symbol val="none"/>
          </c:marker>
          <c:cat>
            <c:strRef>
              <c:f>'(4)算数'!$U$12:$U$15</c:f>
              <c:strCache>
                <c:ptCount val="4"/>
                <c:pt idx="0">
                  <c:v>数と計算</c:v>
                </c:pt>
                <c:pt idx="1">
                  <c:v>量と測定</c:v>
                </c:pt>
                <c:pt idx="2">
                  <c:v>図形</c:v>
                </c:pt>
                <c:pt idx="3">
                  <c:v>数量関係</c:v>
                </c:pt>
              </c:strCache>
            </c:strRef>
          </c:cat>
          <c:val>
            <c:numRef>
              <c:f>'(4)算数'!$AA$12:$AA$15</c:f>
              <c:numCache>
                <c:formatCode>#,##0.0_);[Red]\(#,##0.0\)</c:formatCode>
                <c:ptCount val="4"/>
                <c:pt idx="0">
                  <c:v>1</c:v>
                </c:pt>
                <c:pt idx="1">
                  <c:v>1</c:v>
                </c:pt>
                <c:pt idx="2">
                  <c:v>1</c:v>
                </c:pt>
                <c:pt idx="3">
                  <c:v>1</c:v>
                </c:pt>
              </c:numCache>
            </c:numRef>
          </c:val>
        </c:ser>
        <c:ser>
          <c:idx val="2"/>
          <c:order val="1"/>
          <c:tx>
            <c:strRef>
              <c:f>'(4)算数'!$Z$11</c:f>
              <c:strCache>
                <c:ptCount val="1"/>
                <c:pt idx="0">
                  <c:v>大阪市</c:v>
                </c:pt>
              </c:strCache>
            </c:strRef>
          </c:tx>
          <c:spPr>
            <a:ln w="22225">
              <a:solidFill>
                <a:schemeClr val="bg1">
                  <a:lumMod val="75000"/>
                </a:schemeClr>
              </a:solidFill>
            </a:ln>
          </c:spPr>
          <c:marker>
            <c:symbol val="circle"/>
            <c:size val="4"/>
            <c:spPr>
              <a:solidFill>
                <a:schemeClr val="bg1">
                  <a:lumMod val="75000"/>
                </a:schemeClr>
              </a:solidFill>
              <a:ln>
                <a:solidFill>
                  <a:prstClr val="white">
                    <a:lumMod val="75000"/>
                  </a:prstClr>
                </a:solidFill>
              </a:ln>
            </c:spPr>
          </c:marker>
          <c:cat>
            <c:strRef>
              <c:f>'(4)算数'!$U$12:$U$15</c:f>
              <c:strCache>
                <c:ptCount val="4"/>
                <c:pt idx="0">
                  <c:v>数と計算</c:v>
                </c:pt>
                <c:pt idx="1">
                  <c:v>量と測定</c:v>
                </c:pt>
                <c:pt idx="2">
                  <c:v>図形</c:v>
                </c:pt>
                <c:pt idx="3">
                  <c:v>数量関係</c:v>
                </c:pt>
              </c:strCache>
            </c:strRef>
          </c:cat>
          <c:val>
            <c:numRef>
              <c:f>'(4)算数'!$Z$12:$Z$15</c:f>
              <c:numCache>
                <c:formatCode>#,##0.000_);[Red]\(#,##0.000\)</c:formatCode>
                <c:ptCount val="4"/>
                <c:pt idx="0">
                  <c:v>0.95270270270270263</c:v>
                </c:pt>
                <c:pt idx="1">
                  <c:v>0.94965675057208232</c:v>
                </c:pt>
                <c:pt idx="2">
                  <c:v>1.0055096418732783</c:v>
                </c:pt>
                <c:pt idx="3">
                  <c:v>0.9137529137529139</c:v>
                </c:pt>
              </c:numCache>
            </c:numRef>
          </c:val>
        </c:ser>
        <c:ser>
          <c:idx val="0"/>
          <c:order val="2"/>
          <c:tx>
            <c:strRef>
              <c:f>'(4)算数'!$Y$11</c:f>
              <c:strCache>
                <c:ptCount val="1"/>
                <c:pt idx="0">
                  <c:v>学校</c:v>
                </c:pt>
              </c:strCache>
            </c:strRef>
          </c:tx>
          <c:spPr>
            <a:ln w="25400">
              <a:solidFill>
                <a:schemeClr val="tx1"/>
              </a:solidFill>
            </a:ln>
          </c:spPr>
          <c:marker>
            <c:symbol val="diamond"/>
            <c:size val="7"/>
            <c:spPr>
              <a:solidFill>
                <a:schemeClr val="tx1"/>
              </a:solidFill>
              <a:ln>
                <a:solidFill>
                  <a:prstClr val="black"/>
                </a:solidFill>
              </a:ln>
            </c:spPr>
          </c:marker>
          <c:cat>
            <c:strRef>
              <c:f>'(4)算数'!$U$12:$U$15</c:f>
              <c:strCache>
                <c:ptCount val="4"/>
                <c:pt idx="0">
                  <c:v>数と計算</c:v>
                </c:pt>
                <c:pt idx="1">
                  <c:v>量と測定</c:v>
                </c:pt>
                <c:pt idx="2">
                  <c:v>図形</c:v>
                </c:pt>
                <c:pt idx="3">
                  <c:v>数量関係</c:v>
                </c:pt>
              </c:strCache>
            </c:strRef>
          </c:cat>
          <c:val>
            <c:numRef>
              <c:f>'(4)算数'!$Y$12:$Y$15</c:f>
              <c:numCache>
                <c:formatCode>#,##0.000_);[Red]\(#,##0.000\)</c:formatCode>
                <c:ptCount val="4"/>
                <c:pt idx="0">
                  <c:v>0.58333333333333337</c:v>
                </c:pt>
                <c:pt idx="1">
                  <c:v>0.71167048054919912</c:v>
                </c:pt>
                <c:pt idx="2">
                  <c:v>0.71349862258953167</c:v>
                </c:pt>
                <c:pt idx="3">
                  <c:v>0.34498834498834502</c:v>
                </c:pt>
              </c:numCache>
            </c:numRef>
          </c:val>
        </c:ser>
        <c:dLbls>
          <c:showLegendKey val="0"/>
          <c:showVal val="0"/>
          <c:showCatName val="0"/>
          <c:showSerName val="0"/>
          <c:showPercent val="0"/>
          <c:showBubbleSize val="0"/>
        </c:dLbls>
        <c:axId val="112934912"/>
        <c:axId val="112936448"/>
      </c:radarChart>
      <c:catAx>
        <c:axId val="112934912"/>
        <c:scaling>
          <c:orientation val="minMax"/>
        </c:scaling>
        <c:delete val="0"/>
        <c:axPos val="b"/>
        <c:majorGridlines/>
        <c:numFmt formatCode="General" sourceLinked="1"/>
        <c:majorTickMark val="out"/>
        <c:minorTickMark val="none"/>
        <c:tickLblPos val="nextTo"/>
        <c:txPr>
          <a:bodyPr/>
          <a:lstStyle/>
          <a:p>
            <a:pPr>
              <a:defRPr sz="800" baseline="0"/>
            </a:pPr>
            <a:endParaRPr lang="ja-JP"/>
          </a:p>
        </c:txPr>
        <c:crossAx val="112936448"/>
        <c:crosses val="autoZero"/>
        <c:auto val="0"/>
        <c:lblAlgn val="ctr"/>
        <c:lblOffset val="100"/>
        <c:noMultiLvlLbl val="0"/>
      </c:catAx>
      <c:valAx>
        <c:axId val="112936448"/>
        <c:scaling>
          <c:orientation val="minMax"/>
        </c:scaling>
        <c:delete val="0"/>
        <c:axPos val="l"/>
        <c:numFmt formatCode="#,##0.0_);[Red]\(#,##0.0\)" sourceLinked="1"/>
        <c:majorTickMark val="cross"/>
        <c:minorTickMark val="none"/>
        <c:tickLblPos val="nextTo"/>
        <c:txPr>
          <a:bodyPr/>
          <a:lstStyle/>
          <a:p>
            <a:pPr>
              <a:defRPr sz="800" baseline="0"/>
            </a:pPr>
            <a:endParaRPr lang="ja-JP"/>
          </a:p>
        </c:txPr>
        <c:crossAx val="112934912"/>
        <c:crosses val="autoZero"/>
        <c:crossBetween val="between"/>
      </c:valAx>
    </c:plotArea>
    <c:legend>
      <c:legendPos val="r"/>
      <c:layout>
        <c:manualLayout>
          <c:xMode val="edge"/>
          <c:yMode val="edge"/>
          <c:x val="0.72352941176470664"/>
          <c:y val="0.62767823309696769"/>
          <c:w val="0.26470588235294806"/>
          <c:h val="0.33772329886862612"/>
        </c:manualLayout>
      </c:layout>
      <c:overlay val="0"/>
      <c:spPr>
        <a:ln>
          <a:solidFill>
            <a:schemeClr val="tx1"/>
          </a:solidFill>
        </a:ln>
      </c:spPr>
      <c:txPr>
        <a:bodyPr/>
        <a:lstStyle/>
        <a:p>
          <a:pPr>
            <a:defRPr sz="800"/>
          </a:pPr>
          <a:endParaRPr lang="ja-JP"/>
        </a:p>
      </c:txPr>
    </c:legend>
    <c:plotVisOnly val="1"/>
    <c:dispBlanksAs val="gap"/>
    <c:showDLblsOverMax val="0"/>
  </c:chart>
  <c:printSettings>
    <c:headerFooter/>
    <c:pageMargins b="0.19685039370078738" l="0.39370078740157488" r="0.39370078740157488" t="0.39370078740157488" header="0.30000000000000032" footer="0.30000000000000032"/>
    <c:pageSetup orientation="portrait"/>
  </c:printSettings>
</c:chartSpace>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chart" Target="../charts/chart22.xml"/><Relationship Id="rId5" Type="http://schemas.openxmlformats.org/officeDocument/2006/relationships/chart" Target="../charts/chart21.xml"/><Relationship Id="rId4" Type="http://schemas.openxmlformats.org/officeDocument/2006/relationships/chart" Target="../charts/chart20.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6" Type="http://schemas.openxmlformats.org/officeDocument/2006/relationships/chart" Target="../charts/chart28.xml"/><Relationship Id="rId5" Type="http://schemas.openxmlformats.org/officeDocument/2006/relationships/chart" Target="../charts/chart27.xml"/><Relationship Id="rId4" Type="http://schemas.openxmlformats.org/officeDocument/2006/relationships/chart" Target="../charts/chart26.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chart" Target="../charts/chart34.xml"/><Relationship Id="rId5" Type="http://schemas.openxmlformats.org/officeDocument/2006/relationships/chart" Target="../charts/chart33.xml"/><Relationship Id="rId4" Type="http://schemas.openxmlformats.org/officeDocument/2006/relationships/chart" Target="../charts/chart32.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chart" Target="../charts/chart35.xml"/><Relationship Id="rId6" Type="http://schemas.openxmlformats.org/officeDocument/2006/relationships/chart" Target="../charts/chart40.xml"/><Relationship Id="rId5" Type="http://schemas.openxmlformats.org/officeDocument/2006/relationships/chart" Target="../charts/chart39.xml"/><Relationship Id="rId4" Type="http://schemas.openxmlformats.org/officeDocument/2006/relationships/chart" Target="../charts/chart38.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chart" Target="../charts/chart46.xml"/><Relationship Id="rId5" Type="http://schemas.openxmlformats.org/officeDocument/2006/relationships/chart" Target="../charts/chart45.xml"/><Relationship Id="rId4" Type="http://schemas.openxmlformats.org/officeDocument/2006/relationships/chart" Target="../charts/chart4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49.xml"/><Relationship Id="rId2" Type="http://schemas.openxmlformats.org/officeDocument/2006/relationships/chart" Target="../charts/chart48.xml"/><Relationship Id="rId1" Type="http://schemas.openxmlformats.org/officeDocument/2006/relationships/chart" Target="../charts/chart47.xml"/><Relationship Id="rId6" Type="http://schemas.openxmlformats.org/officeDocument/2006/relationships/chart" Target="../charts/chart52.xml"/><Relationship Id="rId5" Type="http://schemas.openxmlformats.org/officeDocument/2006/relationships/chart" Target="../charts/chart51.xml"/><Relationship Id="rId4" Type="http://schemas.openxmlformats.org/officeDocument/2006/relationships/chart" Target="../charts/chart50.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5.xml"/><Relationship Id="rId2" Type="http://schemas.openxmlformats.org/officeDocument/2006/relationships/chart" Target="../charts/chart54.xml"/><Relationship Id="rId1" Type="http://schemas.openxmlformats.org/officeDocument/2006/relationships/chart" Target="../charts/chart53.xml"/><Relationship Id="rId6" Type="http://schemas.openxmlformats.org/officeDocument/2006/relationships/chart" Target="../charts/chart58.xml"/><Relationship Id="rId5" Type="http://schemas.openxmlformats.org/officeDocument/2006/relationships/chart" Target="../charts/chart57.xml"/><Relationship Id="rId4" Type="http://schemas.openxmlformats.org/officeDocument/2006/relationships/chart" Target="../charts/chart56.xml"/></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1</xdr:col>
      <xdr:colOff>571500</xdr:colOff>
      <xdr:row>4</xdr:row>
      <xdr:rowOff>259151</xdr:rowOff>
    </xdr:from>
    <xdr:to>
      <xdr:col>6</xdr:col>
      <xdr:colOff>304800</xdr:colOff>
      <xdr:row>7</xdr:row>
      <xdr:rowOff>228600</xdr:rowOff>
    </xdr:to>
    <xdr:pic>
      <xdr:nvPicPr>
        <xdr:cNvPr id="3" name="Picture 1"/>
        <xdr:cNvPicPr>
          <a:picLocks noChangeAspect="1" noChangeArrowheads="1"/>
        </xdr:cNvPicPr>
      </xdr:nvPicPr>
      <xdr:blipFill>
        <a:blip xmlns:r="http://schemas.openxmlformats.org/officeDocument/2006/relationships" r:embed="rId1" cstate="print"/>
        <a:srcRect l="2188" t="14899" r="1969" b="17208"/>
        <a:stretch>
          <a:fillRect/>
        </a:stretch>
      </xdr:blipFill>
      <xdr:spPr bwMode="auto">
        <a:xfrm>
          <a:off x="723900" y="1735526"/>
          <a:ext cx="3162300" cy="1941124"/>
        </a:xfrm>
        <a:prstGeom prst="rect">
          <a:avLst/>
        </a:prstGeom>
        <a:noFill/>
        <a:ln w="28575">
          <a:solidFill>
            <a:schemeClr val="tx1"/>
          </a:solidFill>
          <a:miter lim="800000"/>
          <a:headEnd/>
          <a:tailEnd type="none" w="med" len="med"/>
        </a:ln>
        <a:effectLst/>
      </xdr:spPr>
    </xdr:pic>
    <xdr:clientData/>
  </xdr:twoCellAnchor>
  <xdr:twoCellAnchor editAs="oneCell">
    <xdr:from>
      <xdr:col>0</xdr:col>
      <xdr:colOff>95250</xdr:colOff>
      <xdr:row>7</xdr:row>
      <xdr:rowOff>1019176</xdr:rowOff>
    </xdr:from>
    <xdr:to>
      <xdr:col>9</xdr:col>
      <xdr:colOff>952500</xdr:colOff>
      <xdr:row>7</xdr:row>
      <xdr:rowOff>1914622</xdr:rowOff>
    </xdr:to>
    <xdr:pic>
      <xdr:nvPicPr>
        <xdr:cNvPr id="102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95250" y="3876676"/>
          <a:ext cx="6496050" cy="895446"/>
        </a:xfrm>
        <a:prstGeom prst="rect">
          <a:avLst/>
        </a:prstGeom>
        <a:noFill/>
        <a:ln w="28575">
          <a:solidFill>
            <a:schemeClr val="tx1"/>
          </a:solidFill>
          <a:miter lim="800000"/>
          <a:headEnd/>
          <a:tailEnd type="none" w="med" len="med"/>
        </a:ln>
        <a:effectLst/>
      </xdr:spPr>
    </xdr:pic>
    <xdr:clientData/>
  </xdr:twoCellAnchor>
  <xdr:twoCellAnchor editAs="oneCell">
    <xdr:from>
      <xdr:col>1</xdr:col>
      <xdr:colOff>9526</xdr:colOff>
      <xdr:row>12</xdr:row>
      <xdr:rowOff>104774</xdr:rowOff>
    </xdr:from>
    <xdr:to>
      <xdr:col>9</xdr:col>
      <xdr:colOff>891048</xdr:colOff>
      <xdr:row>27</xdr:row>
      <xdr:rowOff>142875</xdr:rowOff>
    </xdr:to>
    <xdr:pic>
      <xdr:nvPicPr>
        <xdr:cNvPr id="1025" name="Picture 1"/>
        <xdr:cNvPicPr>
          <a:picLocks noChangeAspect="1" noChangeArrowheads="1"/>
        </xdr:cNvPicPr>
      </xdr:nvPicPr>
      <xdr:blipFill>
        <a:blip xmlns:r="http://schemas.openxmlformats.org/officeDocument/2006/relationships" r:embed="rId3" cstate="print"/>
        <a:srcRect b="7744"/>
        <a:stretch>
          <a:fillRect/>
        </a:stretch>
      </xdr:blipFill>
      <xdr:spPr bwMode="auto">
        <a:xfrm>
          <a:off x="161926" y="5153024"/>
          <a:ext cx="6367922" cy="2609851"/>
        </a:xfrm>
        <a:prstGeom prst="rect">
          <a:avLst/>
        </a:prstGeom>
        <a:noFill/>
        <a:ln w="1">
          <a:noFill/>
          <a:miter lim="800000"/>
          <a:headEnd/>
          <a:tailEnd type="none" w="med" len="med"/>
        </a:ln>
        <a:effectLst/>
      </xdr:spPr>
    </xdr:pic>
    <xdr:clientData/>
  </xdr:twoCellAnchor>
  <xdr:twoCellAnchor>
    <xdr:from>
      <xdr:col>0</xdr:col>
      <xdr:colOff>57150</xdr:colOff>
      <xdr:row>7</xdr:row>
      <xdr:rowOff>304799</xdr:rowOff>
    </xdr:from>
    <xdr:to>
      <xdr:col>9</xdr:col>
      <xdr:colOff>978477</xdr:colOff>
      <xdr:row>7</xdr:row>
      <xdr:rowOff>847724</xdr:rowOff>
    </xdr:to>
    <xdr:sp macro="" textlink="">
      <xdr:nvSpPr>
        <xdr:cNvPr id="6" name="テキスト ボックス 5"/>
        <xdr:cNvSpPr txBox="1"/>
      </xdr:nvSpPr>
      <xdr:spPr>
        <a:xfrm>
          <a:off x="57150" y="3162299"/>
          <a:ext cx="6560127"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b="0">
              <a:latin typeface="ＭＳ Ｐ明朝" pitchFamily="18" charset="-128"/>
              <a:ea typeface="ＭＳ Ｐ明朝" pitchFamily="18" charset="-128"/>
            </a:rPr>
            <a:t>(1)</a:t>
          </a:r>
          <a:r>
            <a:rPr kumimoji="1" lang="ja-JP" altLang="en-US" sz="1000" b="0">
              <a:latin typeface="ＭＳ Ｐ明朝" pitchFamily="18" charset="-128"/>
              <a:ea typeface="ＭＳ Ｐ明朝" pitchFamily="18" charset="-128"/>
            </a:rPr>
            <a:t>　平成</a:t>
          </a:r>
          <a:r>
            <a:rPr kumimoji="1" lang="en-US" altLang="ja-JP" sz="1000" b="0">
              <a:latin typeface="ＭＳ Ｐ明朝" pitchFamily="18" charset="-128"/>
              <a:ea typeface="ＭＳ Ｐ明朝" pitchFamily="18" charset="-128"/>
            </a:rPr>
            <a:t>28</a:t>
          </a:r>
          <a:r>
            <a:rPr kumimoji="1" lang="ja-JP" altLang="en-US" sz="1000" b="0">
              <a:latin typeface="ＭＳ Ｐ明朝" pitchFamily="18" charset="-128"/>
              <a:ea typeface="ＭＳ Ｐ明朝" pitchFamily="18" charset="-128"/>
            </a:rPr>
            <a:t>年度全国学力・学習状況調査　調査結果（ＣＤ－ＲＯＭ）より</a:t>
          </a:r>
          <a:endParaRPr kumimoji="1" lang="en-US" altLang="ja-JP" sz="1000" b="0">
            <a:latin typeface="ＭＳ Ｐ明朝" pitchFamily="18" charset="-128"/>
            <a:ea typeface="ＭＳ Ｐ明朝" pitchFamily="18" charset="-128"/>
          </a:endParaRPr>
        </a:p>
        <a:p>
          <a:r>
            <a:rPr kumimoji="1" lang="ja-JP" altLang="en-US" sz="1000" b="0" baseline="0">
              <a:latin typeface="ＭＳ Ｐ明朝" pitchFamily="18" charset="-128"/>
              <a:ea typeface="ＭＳ Ｐ明朝" pitchFamily="18" charset="-128"/>
            </a:rPr>
            <a:t>　　 </a:t>
          </a:r>
          <a:r>
            <a:rPr kumimoji="1" lang="ja-JP" altLang="ja-JP" sz="1000" b="0">
              <a:solidFill>
                <a:schemeClr val="dk1"/>
              </a:solidFill>
              <a:latin typeface="ＭＳ Ｐ明朝" pitchFamily="18" charset="-128"/>
              <a:ea typeface="ＭＳ Ｐ明朝" pitchFamily="18" charset="-128"/>
              <a:cs typeface="+mn-cs"/>
            </a:rPr>
            <a:t>「</a:t>
          </a:r>
          <a:r>
            <a:rPr kumimoji="1" lang="en-US" altLang="ja-JP" sz="1000" b="0">
              <a:solidFill>
                <a:schemeClr val="dk1"/>
              </a:solidFill>
              <a:latin typeface="ＭＳ Ｐ明朝" pitchFamily="18" charset="-128"/>
              <a:ea typeface="ＭＳ Ｐ明朝" pitchFamily="18" charset="-128"/>
              <a:cs typeface="+mn-cs"/>
            </a:rPr>
            <a:t>227</a:t>
          </a:r>
          <a:r>
            <a:rPr kumimoji="1" lang="en-US" altLang="ja-JP" sz="1000" b="0">
              <a:solidFill>
                <a:schemeClr val="dk1"/>
              </a:solidFill>
              <a:latin typeface="Century Gothic" pitchFamily="34" charset="0"/>
              <a:ea typeface="ＭＳ Ｐ明朝" pitchFamily="18" charset="-128"/>
              <a:cs typeface="+mn-cs"/>
            </a:rPr>
            <a:t>XXXX</a:t>
          </a:r>
          <a:r>
            <a:rPr kumimoji="1" lang="en-US" altLang="ja-JP" sz="1000" b="0">
              <a:solidFill>
                <a:schemeClr val="dk1"/>
              </a:solidFill>
              <a:latin typeface="ＭＳ Ｐ明朝" pitchFamily="18" charset="-128"/>
              <a:ea typeface="ＭＳ Ｐ明朝" pitchFamily="18" charset="-128"/>
              <a:cs typeface="+mn-cs"/>
            </a:rPr>
            <a:t>_</a:t>
          </a:r>
          <a:r>
            <a:rPr kumimoji="1" lang="ja-JP" altLang="ja-JP" sz="1000" b="0">
              <a:solidFill>
                <a:schemeClr val="dk1"/>
              </a:solidFill>
              <a:latin typeface="ＭＳ Ｐ明朝" pitchFamily="18" charset="-128"/>
              <a:ea typeface="ＭＳ Ｐ明朝" pitchFamily="18" charset="-128"/>
              <a:cs typeface="+mn-cs"/>
            </a:rPr>
            <a:t>②設問別調査結果」</a:t>
          </a:r>
          <a:r>
            <a:rPr kumimoji="1" lang="ja-JP" altLang="en-US" sz="1000" b="0">
              <a:solidFill>
                <a:schemeClr val="dk1"/>
              </a:solidFill>
              <a:latin typeface="ＭＳ Ｐ明朝" pitchFamily="18" charset="-128"/>
              <a:ea typeface="ＭＳ Ｐ明朝" pitchFamily="18" charset="-128"/>
              <a:cs typeface="+mn-cs"/>
            </a:rPr>
            <a:t>中の</a:t>
          </a:r>
          <a:r>
            <a:rPr kumimoji="1" lang="ja-JP" altLang="ja-JP" sz="1000" b="0">
              <a:solidFill>
                <a:schemeClr val="dk1"/>
              </a:solidFill>
              <a:latin typeface="ＭＳ Ｐ明朝" pitchFamily="18" charset="-128"/>
              <a:ea typeface="ＭＳ Ｐ明朝" pitchFamily="18" charset="-128"/>
              <a:cs typeface="+mn-cs"/>
            </a:rPr>
            <a:t>“集計結果”の</a:t>
          </a:r>
          <a:r>
            <a:rPr kumimoji="1" lang="ja-JP" altLang="en-US" sz="1000" b="0" baseline="0">
              <a:latin typeface="ＭＳ Ｐ明朝" pitchFamily="18" charset="-128"/>
              <a:ea typeface="ＭＳ Ｐ明朝" pitchFamily="18" charset="-128"/>
            </a:rPr>
            <a:t>「貴</a:t>
          </a:r>
          <a:r>
            <a:rPr kumimoji="1" lang="ja-JP" altLang="en-US" sz="1000" b="0">
              <a:latin typeface="ＭＳ Ｐ明朝" pitchFamily="18" charset="-128"/>
              <a:ea typeface="ＭＳ Ｐ明朝" pitchFamily="18" charset="-128"/>
            </a:rPr>
            <a:t>校の平均正答率」を入力する。</a:t>
          </a:r>
        </a:p>
      </xdr:txBody>
    </xdr:sp>
    <xdr:clientData/>
  </xdr:twoCellAnchor>
  <xdr:twoCellAnchor>
    <xdr:from>
      <xdr:col>6</xdr:col>
      <xdr:colOff>619125</xdr:colOff>
      <xdr:row>7</xdr:row>
      <xdr:rowOff>1704975</xdr:rowOff>
    </xdr:from>
    <xdr:to>
      <xdr:col>7</xdr:col>
      <xdr:colOff>619125</xdr:colOff>
      <xdr:row>7</xdr:row>
      <xdr:rowOff>1866900</xdr:rowOff>
    </xdr:to>
    <xdr:sp macro="" textlink="">
      <xdr:nvSpPr>
        <xdr:cNvPr id="7" name="Oval 28"/>
        <xdr:cNvSpPr>
          <a:spLocks noChangeArrowheads="1"/>
        </xdr:cNvSpPr>
      </xdr:nvSpPr>
      <xdr:spPr bwMode="auto">
        <a:xfrm>
          <a:off x="4200525" y="4562475"/>
          <a:ext cx="685800" cy="161925"/>
        </a:xfrm>
        <a:prstGeom prst="ellipse">
          <a:avLst/>
        </a:prstGeom>
        <a:noFill/>
        <a:ln w="38100">
          <a:solidFill>
            <a:srgbClr val="FF0000"/>
          </a:solidFill>
          <a:round/>
          <a:headEnd/>
          <a:tailEnd/>
        </a:ln>
      </xdr:spPr>
    </xdr:sp>
    <xdr:clientData/>
  </xdr:twoCellAnchor>
  <xdr:twoCellAnchor>
    <xdr:from>
      <xdr:col>0</xdr:col>
      <xdr:colOff>85725</xdr:colOff>
      <xdr:row>11</xdr:row>
      <xdr:rowOff>76200</xdr:rowOff>
    </xdr:from>
    <xdr:to>
      <xdr:col>9</xdr:col>
      <xdr:colOff>1000125</xdr:colOff>
      <xdr:row>35</xdr:row>
      <xdr:rowOff>85725</xdr:rowOff>
    </xdr:to>
    <xdr:sp macro="" textlink="">
      <xdr:nvSpPr>
        <xdr:cNvPr id="8" name="Rectangle 138"/>
        <xdr:cNvSpPr>
          <a:spLocks noChangeArrowheads="1"/>
        </xdr:cNvSpPr>
      </xdr:nvSpPr>
      <xdr:spPr bwMode="auto">
        <a:xfrm>
          <a:off x="85725" y="6086475"/>
          <a:ext cx="6553200" cy="4238625"/>
        </a:xfrm>
        <a:prstGeom prst="rect">
          <a:avLst/>
        </a:prstGeom>
        <a:noFill/>
        <a:ln w="28575">
          <a:solidFill>
            <a:srgbClr val="000000"/>
          </a:solidFill>
          <a:miter lim="800000"/>
          <a:headEnd/>
          <a:tailEnd/>
        </a:ln>
      </xdr:spPr>
    </xdr:sp>
    <xdr:clientData/>
  </xdr:twoCellAnchor>
  <xdr:twoCellAnchor>
    <xdr:from>
      <xdr:col>5</xdr:col>
      <xdr:colOff>504825</xdr:colOff>
      <xdr:row>27</xdr:row>
      <xdr:rowOff>166689</xdr:rowOff>
    </xdr:from>
    <xdr:to>
      <xdr:col>5</xdr:col>
      <xdr:colOff>657225</xdr:colOff>
      <xdr:row>29</xdr:row>
      <xdr:rowOff>90487</xdr:rowOff>
    </xdr:to>
    <xdr:sp macro="" textlink="">
      <xdr:nvSpPr>
        <xdr:cNvPr id="10" name="上下矢印 9"/>
        <xdr:cNvSpPr/>
      </xdr:nvSpPr>
      <xdr:spPr>
        <a:xfrm>
          <a:off x="3400425" y="7786689"/>
          <a:ext cx="152400" cy="266698"/>
        </a:xfrm>
        <a:prstGeom prst="upDownArrow">
          <a:avLst/>
        </a:prstGeom>
        <a:solidFill>
          <a:schemeClr val="bg1"/>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142875</xdr:colOff>
      <xdr:row>33</xdr:row>
      <xdr:rowOff>123825</xdr:rowOff>
    </xdr:from>
    <xdr:to>
      <xdr:col>9</xdr:col>
      <xdr:colOff>895350</xdr:colOff>
      <xdr:row>34</xdr:row>
      <xdr:rowOff>325041</xdr:rowOff>
    </xdr:to>
    <xdr:sp macro="" textlink="">
      <xdr:nvSpPr>
        <xdr:cNvPr id="13" name="角丸四角形 12"/>
        <xdr:cNvSpPr/>
      </xdr:nvSpPr>
      <xdr:spPr>
        <a:xfrm>
          <a:off x="4410075" y="8924925"/>
          <a:ext cx="2124075" cy="372666"/>
        </a:xfrm>
        <a:prstGeom prst="roundRect">
          <a:avLst>
            <a:gd name="adj" fmla="val 40351"/>
          </a:avLst>
        </a:prstGeom>
        <a:noFill/>
        <a:ln>
          <a:solidFill>
            <a:srgbClr val="00B05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endParaRPr lang="ja-JP" altLang="en-US"/>
        </a:p>
      </xdr:txBody>
    </xdr:sp>
    <xdr:clientData/>
  </xdr:twoCellAnchor>
  <xdr:twoCellAnchor editAs="oneCell">
    <xdr:from>
      <xdr:col>1</xdr:col>
      <xdr:colOff>19050</xdr:colOff>
      <xdr:row>11</xdr:row>
      <xdr:rowOff>104775</xdr:rowOff>
    </xdr:from>
    <xdr:to>
      <xdr:col>2</xdr:col>
      <xdr:colOff>180975</xdr:colOff>
      <xdr:row>13</xdr:row>
      <xdr:rowOff>0</xdr:rowOff>
    </xdr:to>
    <xdr:pic>
      <xdr:nvPicPr>
        <xdr:cNvPr id="14" name="Picture 155"/>
        <xdr:cNvPicPr>
          <a:picLocks noChangeAspect="1" noChangeArrowheads="1"/>
        </xdr:cNvPicPr>
      </xdr:nvPicPr>
      <xdr:blipFill>
        <a:blip xmlns:r="http://schemas.openxmlformats.org/officeDocument/2006/relationships" r:embed="rId4" cstate="print"/>
        <a:srcRect/>
        <a:stretch>
          <a:fillRect/>
        </a:stretch>
      </xdr:blipFill>
      <xdr:spPr bwMode="auto">
        <a:xfrm>
          <a:off x="171450" y="5210175"/>
          <a:ext cx="847725" cy="238125"/>
        </a:xfrm>
        <a:prstGeom prst="rect">
          <a:avLst/>
        </a:prstGeom>
        <a:noFill/>
        <a:ln w="1">
          <a:noFill/>
          <a:miter lim="800000"/>
          <a:headEnd/>
          <a:tailEnd/>
        </a:ln>
      </xdr:spPr>
    </xdr:pic>
    <xdr:clientData/>
  </xdr:twoCellAnchor>
  <xdr:twoCellAnchor editAs="oneCell">
    <xdr:from>
      <xdr:col>0</xdr:col>
      <xdr:colOff>85725</xdr:colOff>
      <xdr:row>7</xdr:row>
      <xdr:rowOff>781050</xdr:rowOff>
    </xdr:from>
    <xdr:to>
      <xdr:col>1</xdr:col>
      <xdr:colOff>504825</xdr:colOff>
      <xdr:row>7</xdr:row>
      <xdr:rowOff>971550</xdr:rowOff>
    </xdr:to>
    <xdr:pic>
      <xdr:nvPicPr>
        <xdr:cNvPr id="15" name="Picture 319"/>
        <xdr:cNvPicPr>
          <a:picLocks noChangeAspect="1" noChangeArrowheads="1"/>
        </xdr:cNvPicPr>
      </xdr:nvPicPr>
      <xdr:blipFill>
        <a:blip xmlns:r="http://schemas.openxmlformats.org/officeDocument/2006/relationships" r:embed="rId5" cstate="print"/>
        <a:srcRect/>
        <a:stretch>
          <a:fillRect/>
        </a:stretch>
      </xdr:blipFill>
      <xdr:spPr bwMode="auto">
        <a:xfrm>
          <a:off x="85725" y="3638550"/>
          <a:ext cx="571500" cy="190500"/>
        </a:xfrm>
        <a:prstGeom prst="rect">
          <a:avLst/>
        </a:prstGeom>
        <a:noFill/>
        <a:ln w="1">
          <a:noFill/>
          <a:miter lim="800000"/>
          <a:headEnd/>
          <a:tailEnd/>
        </a:ln>
      </xdr:spPr>
    </xdr:pic>
    <xdr:clientData/>
  </xdr:twoCellAnchor>
  <xdr:twoCellAnchor>
    <xdr:from>
      <xdr:col>9</xdr:col>
      <xdr:colOff>28576</xdr:colOff>
      <xdr:row>13</xdr:row>
      <xdr:rowOff>10715</xdr:rowOff>
    </xdr:from>
    <xdr:to>
      <xdr:col>9</xdr:col>
      <xdr:colOff>808436</xdr:colOff>
      <xdr:row>13</xdr:row>
      <xdr:rowOff>146447</xdr:rowOff>
    </xdr:to>
    <xdr:sp macro="" textlink="">
      <xdr:nvSpPr>
        <xdr:cNvPr id="16" name="テキスト ボックス 15"/>
        <xdr:cNvSpPr txBox="1"/>
      </xdr:nvSpPr>
      <xdr:spPr>
        <a:xfrm>
          <a:off x="5667376" y="5230415"/>
          <a:ext cx="779860" cy="1357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ctr"/>
          <a:r>
            <a:rPr kumimoji="1" lang="ja-JP" altLang="en-US" sz="900" b="1"/>
            <a:t>無解答率</a:t>
          </a:r>
          <a:r>
            <a:rPr kumimoji="1" lang="en-US" altLang="ja-JP" sz="900" b="1"/>
            <a:t>(</a:t>
          </a:r>
          <a:r>
            <a:rPr kumimoji="1" lang="ja-JP" altLang="en-US" sz="900" b="1"/>
            <a:t>％</a:t>
          </a:r>
          <a:r>
            <a:rPr kumimoji="1" lang="en-US" altLang="ja-JP" sz="900" b="1"/>
            <a:t>)</a:t>
          </a:r>
          <a:endParaRPr kumimoji="1" lang="ja-JP" altLang="en-US" sz="900" b="1"/>
        </a:p>
      </xdr:txBody>
    </xdr:sp>
    <xdr:clientData/>
  </xdr:twoCellAnchor>
  <xdr:twoCellAnchor>
    <xdr:from>
      <xdr:col>8</xdr:col>
      <xdr:colOff>647700</xdr:colOff>
      <xdr:row>14</xdr:row>
      <xdr:rowOff>28575</xdr:rowOff>
    </xdr:from>
    <xdr:to>
      <xdr:col>9</xdr:col>
      <xdr:colOff>238125</xdr:colOff>
      <xdr:row>17</xdr:row>
      <xdr:rowOff>92868</xdr:rowOff>
    </xdr:to>
    <xdr:sp macro="" textlink="">
      <xdr:nvSpPr>
        <xdr:cNvPr id="17" name="テキスト ボックス 16"/>
        <xdr:cNvSpPr txBox="1"/>
      </xdr:nvSpPr>
      <xdr:spPr>
        <a:xfrm>
          <a:off x="5600700" y="5419725"/>
          <a:ext cx="276225" cy="578643"/>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b="1"/>
            <a:t>貴校</a:t>
          </a:r>
        </a:p>
      </xdr:txBody>
    </xdr:sp>
    <xdr:clientData/>
  </xdr:twoCellAnchor>
  <xdr:twoCellAnchor>
    <xdr:from>
      <xdr:col>9</xdr:col>
      <xdr:colOff>13099</xdr:colOff>
      <xdr:row>12</xdr:row>
      <xdr:rowOff>166687</xdr:rowOff>
    </xdr:from>
    <xdr:to>
      <xdr:col>9</xdr:col>
      <xdr:colOff>806053</xdr:colOff>
      <xdr:row>13</xdr:row>
      <xdr:rowOff>166687</xdr:rowOff>
    </xdr:to>
    <xdr:sp macro="" textlink="">
      <xdr:nvSpPr>
        <xdr:cNvPr id="18" name="角丸四角形 17"/>
        <xdr:cNvSpPr/>
      </xdr:nvSpPr>
      <xdr:spPr>
        <a:xfrm>
          <a:off x="5651899" y="5214937"/>
          <a:ext cx="792954" cy="171450"/>
        </a:xfrm>
        <a:prstGeom prst="roundRect">
          <a:avLst>
            <a:gd name="adj" fmla="val 40351"/>
          </a:avLst>
        </a:prstGeom>
        <a:noFill/>
        <a:ln>
          <a:solidFill>
            <a:srgbClr val="00B05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254794</xdr:colOff>
      <xdr:row>27</xdr:row>
      <xdr:rowOff>147639</xdr:rowOff>
    </xdr:from>
    <xdr:to>
      <xdr:col>3</xdr:col>
      <xdr:colOff>408385</xdr:colOff>
      <xdr:row>29</xdr:row>
      <xdr:rowOff>82153</xdr:rowOff>
    </xdr:to>
    <xdr:sp macro="" textlink="">
      <xdr:nvSpPr>
        <xdr:cNvPr id="19" name="上下矢印 18"/>
        <xdr:cNvSpPr/>
      </xdr:nvSpPr>
      <xdr:spPr>
        <a:xfrm>
          <a:off x="1778794" y="7767639"/>
          <a:ext cx="153591" cy="277414"/>
        </a:xfrm>
        <a:prstGeom prst="upDownArrow">
          <a:avLst/>
        </a:prstGeom>
        <a:solidFill>
          <a:schemeClr val="bg1"/>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8</xdr:col>
      <xdr:colOff>250031</xdr:colOff>
      <xdr:row>27</xdr:row>
      <xdr:rowOff>164307</xdr:rowOff>
    </xdr:from>
    <xdr:to>
      <xdr:col>8</xdr:col>
      <xdr:colOff>402431</xdr:colOff>
      <xdr:row>29</xdr:row>
      <xdr:rowOff>90487</xdr:rowOff>
    </xdr:to>
    <xdr:sp macro="" textlink="">
      <xdr:nvSpPr>
        <xdr:cNvPr id="20" name="上下矢印 19"/>
        <xdr:cNvSpPr/>
      </xdr:nvSpPr>
      <xdr:spPr>
        <a:xfrm>
          <a:off x="5203031" y="7784307"/>
          <a:ext cx="152400" cy="269080"/>
        </a:xfrm>
        <a:prstGeom prst="upDownArrow">
          <a:avLst/>
        </a:prstGeom>
        <a:solidFill>
          <a:schemeClr val="bg1"/>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365128</xdr:colOff>
      <xdr:row>4</xdr:row>
      <xdr:rowOff>294484</xdr:rowOff>
    </xdr:from>
    <xdr:to>
      <xdr:col>4</xdr:col>
      <xdr:colOff>85725</xdr:colOff>
      <xdr:row>4</xdr:row>
      <xdr:rowOff>638176</xdr:rowOff>
    </xdr:to>
    <xdr:sp macro="" textlink="">
      <xdr:nvSpPr>
        <xdr:cNvPr id="21" name="角丸四角形 20"/>
        <xdr:cNvSpPr/>
      </xdr:nvSpPr>
      <xdr:spPr>
        <a:xfrm>
          <a:off x="1889128" y="1770859"/>
          <a:ext cx="406397" cy="343692"/>
        </a:xfrm>
        <a:prstGeom prst="roundRect">
          <a:avLst/>
        </a:prstGeom>
        <a:noFill/>
        <a:ln w="444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504825</xdr:colOff>
      <xdr:row>4</xdr:row>
      <xdr:rowOff>590550</xdr:rowOff>
    </xdr:from>
    <xdr:to>
      <xdr:col>6</xdr:col>
      <xdr:colOff>285750</xdr:colOff>
      <xdr:row>5</xdr:row>
      <xdr:rowOff>285750</xdr:rowOff>
    </xdr:to>
    <xdr:sp macro="" textlink="">
      <xdr:nvSpPr>
        <xdr:cNvPr id="23" name="角丸四角形 22"/>
        <xdr:cNvSpPr/>
      </xdr:nvSpPr>
      <xdr:spPr>
        <a:xfrm>
          <a:off x="3400425" y="2066925"/>
          <a:ext cx="466725" cy="352425"/>
        </a:xfrm>
        <a:prstGeom prst="roundRect">
          <a:avLst/>
        </a:prstGeom>
        <a:noFill/>
        <a:ln w="412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25741</xdr:colOff>
      <xdr:row>4</xdr:row>
      <xdr:rowOff>604125</xdr:rowOff>
    </xdr:from>
    <xdr:to>
      <xdr:col>8</xdr:col>
      <xdr:colOff>275207</xdr:colOff>
      <xdr:row>7</xdr:row>
      <xdr:rowOff>1609755</xdr:rowOff>
    </xdr:to>
    <xdr:sp macro="" textlink="">
      <xdr:nvSpPr>
        <xdr:cNvPr id="28" name="フリーフォーム 27"/>
        <xdr:cNvSpPr/>
      </xdr:nvSpPr>
      <xdr:spPr>
        <a:xfrm rot="208718">
          <a:off x="2235541" y="2080500"/>
          <a:ext cx="2992666" cy="2977305"/>
        </a:xfrm>
        <a:custGeom>
          <a:avLst/>
          <a:gdLst>
            <a:gd name="connsiteX0" fmla="*/ 2333625 w 2752725"/>
            <a:gd name="connsiteY0" fmla="*/ 2552700 h 2552700"/>
            <a:gd name="connsiteX1" fmla="*/ 2752725 w 2752725"/>
            <a:gd name="connsiteY1" fmla="*/ 1533525 h 2552700"/>
            <a:gd name="connsiteX2" fmla="*/ 0 w 2752725"/>
            <a:gd name="connsiteY2" fmla="*/ 0 h 2552700"/>
          </a:gdLst>
          <a:ahLst/>
          <a:cxnLst>
            <a:cxn ang="0">
              <a:pos x="connsiteX0" y="connsiteY0"/>
            </a:cxn>
            <a:cxn ang="0">
              <a:pos x="connsiteX1" y="connsiteY1"/>
            </a:cxn>
            <a:cxn ang="0">
              <a:pos x="connsiteX2" y="connsiteY2"/>
            </a:cxn>
          </a:cxnLst>
          <a:rect l="l" t="t" r="r" b="b"/>
          <a:pathLst>
            <a:path w="2752725" h="2552700">
              <a:moveTo>
                <a:pt x="2333625" y="2552700"/>
              </a:moveTo>
              <a:lnTo>
                <a:pt x="2752725" y="1533525"/>
              </a:lnTo>
              <a:lnTo>
                <a:pt x="0" y="0"/>
              </a:lnTo>
            </a:path>
          </a:pathLst>
        </a:custGeom>
        <a:ln w="63500" cmpd="dbl">
          <a:tailEnd type="triangle" w="sm" len="med"/>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8</xdr:col>
      <xdr:colOff>673894</xdr:colOff>
      <xdr:row>14</xdr:row>
      <xdr:rowOff>29783</xdr:rowOff>
    </xdr:from>
    <xdr:to>
      <xdr:col>9</xdr:col>
      <xdr:colOff>216694</xdr:colOff>
      <xdr:row>16</xdr:row>
      <xdr:rowOff>72629</xdr:rowOff>
    </xdr:to>
    <xdr:sp macro="" textlink="">
      <xdr:nvSpPr>
        <xdr:cNvPr id="12" name="角丸四角形 11"/>
        <xdr:cNvSpPr/>
      </xdr:nvSpPr>
      <xdr:spPr>
        <a:xfrm>
          <a:off x="5626894" y="5420933"/>
          <a:ext cx="228600" cy="385746"/>
        </a:xfrm>
        <a:prstGeom prst="roundRect">
          <a:avLst>
            <a:gd name="adj" fmla="val 40351"/>
          </a:avLst>
        </a:prstGeom>
        <a:noFill/>
        <a:ln>
          <a:solidFill>
            <a:srgbClr val="00B05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0</xdr:col>
      <xdr:colOff>123825</xdr:colOff>
      <xdr:row>29</xdr:row>
      <xdr:rowOff>104775</xdr:rowOff>
    </xdr:from>
    <xdr:to>
      <xdr:col>9</xdr:col>
      <xdr:colOff>962025</xdr:colOff>
      <xdr:row>33</xdr:row>
      <xdr:rowOff>59096</xdr:rowOff>
    </xdr:to>
    <xdr:pic>
      <xdr:nvPicPr>
        <xdr:cNvPr id="1026" name="Picture 2"/>
        <xdr:cNvPicPr>
          <a:picLocks noChangeAspect="1" noChangeArrowheads="1"/>
        </xdr:cNvPicPr>
      </xdr:nvPicPr>
      <xdr:blipFill>
        <a:blip xmlns:r="http://schemas.openxmlformats.org/officeDocument/2006/relationships" r:embed="rId6" cstate="print"/>
        <a:srcRect t="28845"/>
        <a:stretch>
          <a:fillRect/>
        </a:stretch>
      </xdr:blipFill>
      <xdr:spPr bwMode="auto">
        <a:xfrm>
          <a:off x="123825" y="8067675"/>
          <a:ext cx="6477000" cy="563921"/>
        </a:xfrm>
        <a:prstGeom prst="rect">
          <a:avLst/>
        </a:prstGeom>
        <a:noFill/>
        <a:ln w="1">
          <a:noFill/>
          <a:miter lim="800000"/>
          <a:headEnd/>
          <a:tailEnd type="none" w="med" len="med"/>
        </a:ln>
        <a:effectLst/>
      </xdr:spPr>
    </xdr:pic>
    <xdr:clientData/>
  </xdr:twoCellAnchor>
  <xdr:twoCellAnchor>
    <xdr:from>
      <xdr:col>8</xdr:col>
      <xdr:colOff>634603</xdr:colOff>
      <xdr:row>23</xdr:row>
      <xdr:rowOff>25003</xdr:rowOff>
    </xdr:from>
    <xdr:to>
      <xdr:col>9</xdr:col>
      <xdr:colOff>253603</xdr:colOff>
      <xdr:row>33</xdr:row>
      <xdr:rowOff>45245</xdr:rowOff>
    </xdr:to>
    <xdr:sp macro="" textlink="">
      <xdr:nvSpPr>
        <xdr:cNvPr id="11" name="角丸四角形 10"/>
        <xdr:cNvSpPr/>
      </xdr:nvSpPr>
      <xdr:spPr>
        <a:xfrm>
          <a:off x="5587603" y="6959203"/>
          <a:ext cx="304800" cy="1658542"/>
        </a:xfrm>
        <a:prstGeom prst="roundRect">
          <a:avLst>
            <a:gd name="adj" fmla="val 40351"/>
          </a:avLst>
        </a:prstGeom>
        <a:noFill/>
        <a:ln>
          <a:solidFill>
            <a:srgbClr val="00B05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333375</xdr:colOff>
      <xdr:row>5</xdr:row>
      <xdr:rowOff>133350</xdr:rowOff>
    </xdr:from>
    <xdr:to>
      <xdr:col>8</xdr:col>
      <xdr:colOff>552449</xdr:colOff>
      <xdr:row>33</xdr:row>
      <xdr:rowOff>76200</xdr:rowOff>
    </xdr:to>
    <xdr:sp macro="" textlink="">
      <xdr:nvSpPr>
        <xdr:cNvPr id="27" name="フリーフォーム 26"/>
        <xdr:cNvSpPr/>
      </xdr:nvSpPr>
      <xdr:spPr>
        <a:xfrm>
          <a:off x="3914775" y="2266950"/>
          <a:ext cx="1590674" cy="7724775"/>
        </a:xfrm>
        <a:custGeom>
          <a:avLst/>
          <a:gdLst>
            <a:gd name="connsiteX0" fmla="*/ 1749136 w 1749136"/>
            <a:gd name="connsiteY0" fmla="*/ 6892636 h 6892636"/>
            <a:gd name="connsiteX1" fmla="*/ 1610591 w 1749136"/>
            <a:gd name="connsiteY1" fmla="*/ 1073727 h 6892636"/>
            <a:gd name="connsiteX2" fmla="*/ 0 w 1749136"/>
            <a:gd name="connsiteY2" fmla="*/ 0 h 6892636"/>
          </a:gdLst>
          <a:ahLst/>
          <a:cxnLst>
            <a:cxn ang="0">
              <a:pos x="connsiteX0" y="connsiteY0"/>
            </a:cxn>
            <a:cxn ang="0">
              <a:pos x="connsiteX1" y="connsiteY1"/>
            </a:cxn>
            <a:cxn ang="0">
              <a:pos x="connsiteX2" y="connsiteY2"/>
            </a:cxn>
          </a:cxnLst>
          <a:rect l="l" t="t" r="r" b="b"/>
          <a:pathLst>
            <a:path w="1749136" h="6892636">
              <a:moveTo>
                <a:pt x="1749136" y="6892636"/>
              </a:moveTo>
              <a:lnTo>
                <a:pt x="1610591" y="1073727"/>
              </a:lnTo>
              <a:lnTo>
                <a:pt x="0" y="0"/>
              </a:lnTo>
            </a:path>
          </a:pathLst>
        </a:custGeom>
        <a:ln w="63500" cmpd="dbl">
          <a:solidFill>
            <a:srgbClr val="00B0F0"/>
          </a:solidFill>
          <a:tailEnd type="triangle" w="sm" len="med"/>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oneCellAnchor>
    <xdr:from>
      <xdr:col>5</xdr:col>
      <xdr:colOff>485775</xdr:colOff>
      <xdr:row>4</xdr:row>
      <xdr:rowOff>600075</xdr:rowOff>
    </xdr:from>
    <xdr:ext cx="517702" cy="311044"/>
    <xdr:sp macro="" textlink="">
      <xdr:nvSpPr>
        <xdr:cNvPr id="32" name="テキスト ボックス 31"/>
        <xdr:cNvSpPr txBox="1"/>
      </xdr:nvSpPr>
      <xdr:spPr>
        <a:xfrm>
          <a:off x="3381375" y="2076450"/>
          <a:ext cx="517702" cy="311044"/>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b="1" i="0" baseline="0">
              <a:latin typeface="ＭＳ 明朝" pitchFamily="17" charset="-128"/>
              <a:ea typeface="ＭＳ 明朝" pitchFamily="17" charset="-128"/>
            </a:rPr>
            <a:t>(2)</a:t>
          </a:r>
          <a:endParaRPr kumimoji="1" lang="ja-JP" altLang="en-US" sz="1400" b="1" i="0" baseline="0">
            <a:latin typeface="ＭＳ 明朝" pitchFamily="17" charset="-128"/>
            <a:ea typeface="ＭＳ 明朝" pitchFamily="17" charset="-128"/>
          </a:endParaRPr>
        </a:p>
      </xdr:txBody>
    </xdr:sp>
    <xdr:clientData/>
  </xdr:oneCellAnchor>
  <xdr:oneCellAnchor>
    <xdr:from>
      <xdr:col>3</xdr:col>
      <xdr:colOff>314325</xdr:colOff>
      <xdr:row>4</xdr:row>
      <xdr:rowOff>304800</xdr:rowOff>
    </xdr:from>
    <xdr:ext cx="517702" cy="311044"/>
    <xdr:sp macro="" textlink="">
      <xdr:nvSpPr>
        <xdr:cNvPr id="33" name="テキスト ボックス 32"/>
        <xdr:cNvSpPr txBox="1"/>
      </xdr:nvSpPr>
      <xdr:spPr>
        <a:xfrm>
          <a:off x="1838325" y="1781175"/>
          <a:ext cx="517702" cy="311044"/>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b="1" i="0" baseline="0">
              <a:latin typeface="ＭＳ 明朝" pitchFamily="17" charset="-128"/>
              <a:ea typeface="ＭＳ 明朝" pitchFamily="17" charset="-128"/>
            </a:rPr>
            <a:t>(1)</a:t>
          </a:r>
          <a:endParaRPr kumimoji="1" lang="ja-JP" altLang="en-US" sz="1400" b="1" i="0" baseline="0">
            <a:latin typeface="ＭＳ 明朝" pitchFamily="17" charset="-128"/>
            <a:ea typeface="ＭＳ 明朝" pitchFamily="17" charset="-128"/>
          </a:endParaRP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3</xdr:col>
      <xdr:colOff>106425</xdr:colOff>
      <xdr:row>5</xdr:row>
      <xdr:rowOff>57150</xdr:rowOff>
    </xdr:from>
    <xdr:to>
      <xdr:col>10</xdr:col>
      <xdr:colOff>276225</xdr:colOff>
      <xdr:row>13</xdr:row>
      <xdr:rowOff>0</xdr:rowOff>
    </xdr:to>
    <xdr:graphicFrame macro="">
      <xdr:nvGraphicFramePr>
        <xdr:cNvPr id="2"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304799</xdr:colOff>
      <xdr:row>0</xdr:row>
      <xdr:rowOff>28574</xdr:rowOff>
    </xdr:from>
    <xdr:to>
      <xdr:col>9</xdr:col>
      <xdr:colOff>752475</xdr:colOff>
      <xdr:row>3</xdr:row>
      <xdr:rowOff>161926</xdr:rowOff>
    </xdr:to>
    <xdr:graphicFrame macro="">
      <xdr:nvGraphicFramePr>
        <xdr:cNvPr id="3"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0</xdr:row>
      <xdr:rowOff>47625</xdr:rowOff>
    </xdr:from>
    <xdr:to>
      <xdr:col>5</xdr:col>
      <xdr:colOff>0</xdr:colOff>
      <xdr:row>2</xdr:row>
      <xdr:rowOff>0</xdr:rowOff>
    </xdr:to>
    <xdr:sp macro="" textlink="">
      <xdr:nvSpPr>
        <xdr:cNvPr id="4" name="AutoShape 117"/>
        <xdr:cNvSpPr>
          <a:spLocks noChangeArrowheads="1"/>
        </xdr:cNvSpPr>
      </xdr:nvSpPr>
      <xdr:spPr bwMode="auto">
        <a:xfrm>
          <a:off x="133350" y="0"/>
          <a:ext cx="2295525" cy="381000"/>
        </a:xfrm>
        <a:prstGeom prst="roundRect">
          <a:avLst>
            <a:gd name="adj" fmla="val 16667"/>
          </a:avLst>
        </a:prstGeom>
        <a:gradFill rotWithShape="1">
          <a:gsLst>
            <a:gs pos="0">
              <a:srgbClr val="2F2F76"/>
            </a:gs>
            <a:gs pos="50000">
              <a:srgbClr val="6666FF"/>
            </a:gs>
            <a:gs pos="100000">
              <a:srgbClr val="2F2F76"/>
            </a:gs>
          </a:gsLst>
          <a:lin ang="5400000" scaled="1"/>
        </a:gradFill>
        <a:ln w="9525">
          <a:solidFill>
            <a:srgbClr val="000000"/>
          </a:solidFill>
          <a:round/>
          <a:headEnd/>
          <a:tailEnd/>
        </a:ln>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HG丸ｺﾞｼｯｸM-PRO"/>
              <a:ea typeface="HG丸ｺﾞｼｯｸM-PRO"/>
            </a:rPr>
            <a:t>児童質問紙より</a:t>
          </a:r>
        </a:p>
      </xdr:txBody>
    </xdr:sp>
    <xdr:clientData/>
  </xdr:twoCellAnchor>
  <xdr:twoCellAnchor editAs="oneCell">
    <xdr:from>
      <xdr:col>3</xdr:col>
      <xdr:colOff>106425</xdr:colOff>
      <xdr:row>17</xdr:row>
      <xdr:rowOff>0</xdr:rowOff>
    </xdr:from>
    <xdr:to>
      <xdr:col>10</xdr:col>
      <xdr:colOff>276225</xdr:colOff>
      <xdr:row>23</xdr:row>
      <xdr:rowOff>142875</xdr:rowOff>
    </xdr:to>
    <xdr:graphicFrame macro="">
      <xdr:nvGraphicFramePr>
        <xdr:cNvPr id="5"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xdr:col>
      <xdr:colOff>106425</xdr:colOff>
      <xdr:row>28</xdr:row>
      <xdr:rowOff>0</xdr:rowOff>
    </xdr:from>
    <xdr:to>
      <xdr:col>10</xdr:col>
      <xdr:colOff>276225</xdr:colOff>
      <xdr:row>34</xdr:row>
      <xdr:rowOff>104775</xdr:rowOff>
    </xdr:to>
    <xdr:graphicFrame macro="">
      <xdr:nvGraphicFramePr>
        <xdr:cNvPr id="6"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106425</xdr:colOff>
      <xdr:row>38</xdr:row>
      <xdr:rowOff>104775</xdr:rowOff>
    </xdr:from>
    <xdr:to>
      <xdr:col>10</xdr:col>
      <xdr:colOff>276225</xdr:colOff>
      <xdr:row>45</xdr:row>
      <xdr:rowOff>85725</xdr:rowOff>
    </xdr:to>
    <xdr:graphicFrame macro="">
      <xdr:nvGraphicFramePr>
        <xdr:cNvPr id="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106425</xdr:colOff>
      <xdr:row>50</xdr:row>
      <xdr:rowOff>0</xdr:rowOff>
    </xdr:from>
    <xdr:to>
      <xdr:col>10</xdr:col>
      <xdr:colOff>276225</xdr:colOff>
      <xdr:row>56</xdr:row>
      <xdr:rowOff>104775</xdr:rowOff>
    </xdr:to>
    <xdr:graphicFrame macro="">
      <xdr:nvGraphicFramePr>
        <xdr:cNvPr id="8"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106425</xdr:colOff>
      <xdr:row>5</xdr:row>
      <xdr:rowOff>57150</xdr:rowOff>
    </xdr:from>
    <xdr:to>
      <xdr:col>10</xdr:col>
      <xdr:colOff>276225</xdr:colOff>
      <xdr:row>13</xdr:row>
      <xdr:rowOff>0</xdr:rowOff>
    </xdr:to>
    <xdr:graphicFrame macro="">
      <xdr:nvGraphicFramePr>
        <xdr:cNvPr id="2"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304799</xdr:colOff>
      <xdr:row>0</xdr:row>
      <xdr:rowOff>28574</xdr:rowOff>
    </xdr:from>
    <xdr:to>
      <xdr:col>9</xdr:col>
      <xdr:colOff>752475</xdr:colOff>
      <xdr:row>3</xdr:row>
      <xdr:rowOff>161926</xdr:rowOff>
    </xdr:to>
    <xdr:graphicFrame macro="">
      <xdr:nvGraphicFramePr>
        <xdr:cNvPr id="3"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0</xdr:row>
      <xdr:rowOff>47625</xdr:rowOff>
    </xdr:from>
    <xdr:to>
      <xdr:col>5</xdr:col>
      <xdr:colOff>0</xdr:colOff>
      <xdr:row>2</xdr:row>
      <xdr:rowOff>0</xdr:rowOff>
    </xdr:to>
    <xdr:sp macro="" textlink="">
      <xdr:nvSpPr>
        <xdr:cNvPr id="4" name="AutoShape 117"/>
        <xdr:cNvSpPr>
          <a:spLocks noChangeArrowheads="1"/>
        </xdr:cNvSpPr>
      </xdr:nvSpPr>
      <xdr:spPr bwMode="auto">
        <a:xfrm>
          <a:off x="133350" y="0"/>
          <a:ext cx="2295525" cy="381000"/>
        </a:xfrm>
        <a:prstGeom prst="roundRect">
          <a:avLst>
            <a:gd name="adj" fmla="val 16667"/>
          </a:avLst>
        </a:prstGeom>
        <a:gradFill rotWithShape="1">
          <a:gsLst>
            <a:gs pos="0">
              <a:srgbClr val="2F2F76"/>
            </a:gs>
            <a:gs pos="50000">
              <a:srgbClr val="6666FF"/>
            </a:gs>
            <a:gs pos="100000">
              <a:srgbClr val="2F2F76"/>
            </a:gs>
          </a:gsLst>
          <a:lin ang="5400000" scaled="1"/>
        </a:gradFill>
        <a:ln w="9525">
          <a:solidFill>
            <a:srgbClr val="000000"/>
          </a:solidFill>
          <a:round/>
          <a:headEnd/>
          <a:tailEnd/>
        </a:ln>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HG丸ｺﾞｼｯｸM-PRO"/>
              <a:ea typeface="HG丸ｺﾞｼｯｸM-PRO"/>
            </a:rPr>
            <a:t>児童質問紙より</a:t>
          </a:r>
        </a:p>
      </xdr:txBody>
    </xdr:sp>
    <xdr:clientData/>
  </xdr:twoCellAnchor>
  <xdr:twoCellAnchor editAs="oneCell">
    <xdr:from>
      <xdr:col>3</xdr:col>
      <xdr:colOff>106425</xdr:colOff>
      <xdr:row>17</xdr:row>
      <xdr:rowOff>0</xdr:rowOff>
    </xdr:from>
    <xdr:to>
      <xdr:col>10</xdr:col>
      <xdr:colOff>276225</xdr:colOff>
      <xdr:row>23</xdr:row>
      <xdr:rowOff>142875</xdr:rowOff>
    </xdr:to>
    <xdr:graphicFrame macro="">
      <xdr:nvGraphicFramePr>
        <xdr:cNvPr id="5"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xdr:col>
      <xdr:colOff>106425</xdr:colOff>
      <xdr:row>28</xdr:row>
      <xdr:rowOff>0</xdr:rowOff>
    </xdr:from>
    <xdr:to>
      <xdr:col>10</xdr:col>
      <xdr:colOff>276225</xdr:colOff>
      <xdr:row>34</xdr:row>
      <xdr:rowOff>104775</xdr:rowOff>
    </xdr:to>
    <xdr:graphicFrame macro="">
      <xdr:nvGraphicFramePr>
        <xdr:cNvPr id="6"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106425</xdr:colOff>
      <xdr:row>38</xdr:row>
      <xdr:rowOff>104775</xdr:rowOff>
    </xdr:from>
    <xdr:to>
      <xdr:col>10</xdr:col>
      <xdr:colOff>276225</xdr:colOff>
      <xdr:row>45</xdr:row>
      <xdr:rowOff>85725</xdr:rowOff>
    </xdr:to>
    <xdr:graphicFrame macro="">
      <xdr:nvGraphicFramePr>
        <xdr:cNvPr id="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106425</xdr:colOff>
      <xdr:row>50</xdr:row>
      <xdr:rowOff>0</xdr:rowOff>
    </xdr:from>
    <xdr:to>
      <xdr:col>10</xdr:col>
      <xdr:colOff>276225</xdr:colOff>
      <xdr:row>56</xdr:row>
      <xdr:rowOff>104775</xdr:rowOff>
    </xdr:to>
    <xdr:graphicFrame macro="">
      <xdr:nvGraphicFramePr>
        <xdr:cNvPr id="8"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106425</xdr:colOff>
      <xdr:row>5</xdr:row>
      <xdr:rowOff>57150</xdr:rowOff>
    </xdr:from>
    <xdr:to>
      <xdr:col>10</xdr:col>
      <xdr:colOff>276225</xdr:colOff>
      <xdr:row>13</xdr:row>
      <xdr:rowOff>0</xdr:rowOff>
    </xdr:to>
    <xdr:graphicFrame macro="">
      <xdr:nvGraphicFramePr>
        <xdr:cNvPr id="2"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304799</xdr:colOff>
      <xdr:row>0</xdr:row>
      <xdr:rowOff>28574</xdr:rowOff>
    </xdr:from>
    <xdr:to>
      <xdr:col>9</xdr:col>
      <xdr:colOff>752475</xdr:colOff>
      <xdr:row>3</xdr:row>
      <xdr:rowOff>161926</xdr:rowOff>
    </xdr:to>
    <xdr:graphicFrame macro="">
      <xdr:nvGraphicFramePr>
        <xdr:cNvPr id="3"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0</xdr:row>
      <xdr:rowOff>47625</xdr:rowOff>
    </xdr:from>
    <xdr:to>
      <xdr:col>5</xdr:col>
      <xdr:colOff>0</xdr:colOff>
      <xdr:row>2</xdr:row>
      <xdr:rowOff>0</xdr:rowOff>
    </xdr:to>
    <xdr:sp macro="" textlink="">
      <xdr:nvSpPr>
        <xdr:cNvPr id="4" name="AutoShape 117"/>
        <xdr:cNvSpPr>
          <a:spLocks noChangeArrowheads="1"/>
        </xdr:cNvSpPr>
      </xdr:nvSpPr>
      <xdr:spPr bwMode="auto">
        <a:xfrm>
          <a:off x="133350" y="0"/>
          <a:ext cx="2295525" cy="381000"/>
        </a:xfrm>
        <a:prstGeom prst="roundRect">
          <a:avLst>
            <a:gd name="adj" fmla="val 16667"/>
          </a:avLst>
        </a:prstGeom>
        <a:gradFill rotWithShape="1">
          <a:gsLst>
            <a:gs pos="0">
              <a:srgbClr val="2F2F76"/>
            </a:gs>
            <a:gs pos="50000">
              <a:srgbClr val="6666FF"/>
            </a:gs>
            <a:gs pos="100000">
              <a:srgbClr val="2F2F76"/>
            </a:gs>
          </a:gsLst>
          <a:lin ang="5400000" scaled="1"/>
        </a:gradFill>
        <a:ln w="9525">
          <a:solidFill>
            <a:srgbClr val="000000"/>
          </a:solidFill>
          <a:round/>
          <a:headEnd/>
          <a:tailEnd/>
        </a:ln>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HG丸ｺﾞｼｯｸM-PRO"/>
              <a:ea typeface="HG丸ｺﾞｼｯｸM-PRO"/>
            </a:rPr>
            <a:t>児童質問紙より</a:t>
          </a:r>
        </a:p>
      </xdr:txBody>
    </xdr:sp>
    <xdr:clientData/>
  </xdr:twoCellAnchor>
  <xdr:twoCellAnchor editAs="oneCell">
    <xdr:from>
      <xdr:col>3</xdr:col>
      <xdr:colOff>106425</xdr:colOff>
      <xdr:row>17</xdr:row>
      <xdr:rowOff>0</xdr:rowOff>
    </xdr:from>
    <xdr:to>
      <xdr:col>10</xdr:col>
      <xdr:colOff>276225</xdr:colOff>
      <xdr:row>23</xdr:row>
      <xdr:rowOff>142875</xdr:rowOff>
    </xdr:to>
    <xdr:graphicFrame macro="">
      <xdr:nvGraphicFramePr>
        <xdr:cNvPr id="5"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xdr:col>
      <xdr:colOff>106425</xdr:colOff>
      <xdr:row>28</xdr:row>
      <xdr:rowOff>0</xdr:rowOff>
    </xdr:from>
    <xdr:to>
      <xdr:col>10</xdr:col>
      <xdr:colOff>276225</xdr:colOff>
      <xdr:row>34</xdr:row>
      <xdr:rowOff>104775</xdr:rowOff>
    </xdr:to>
    <xdr:graphicFrame macro="">
      <xdr:nvGraphicFramePr>
        <xdr:cNvPr id="6"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106425</xdr:colOff>
      <xdr:row>38</xdr:row>
      <xdr:rowOff>104775</xdr:rowOff>
    </xdr:from>
    <xdr:to>
      <xdr:col>10</xdr:col>
      <xdr:colOff>276225</xdr:colOff>
      <xdr:row>45</xdr:row>
      <xdr:rowOff>85725</xdr:rowOff>
    </xdr:to>
    <xdr:graphicFrame macro="">
      <xdr:nvGraphicFramePr>
        <xdr:cNvPr id="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106425</xdr:colOff>
      <xdr:row>50</xdr:row>
      <xdr:rowOff>0</xdr:rowOff>
    </xdr:from>
    <xdr:to>
      <xdr:col>10</xdr:col>
      <xdr:colOff>276225</xdr:colOff>
      <xdr:row>56</xdr:row>
      <xdr:rowOff>104775</xdr:rowOff>
    </xdr:to>
    <xdr:graphicFrame macro="">
      <xdr:nvGraphicFramePr>
        <xdr:cNvPr id="8"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57149</xdr:rowOff>
    </xdr:from>
    <xdr:to>
      <xdr:col>10</xdr:col>
      <xdr:colOff>190501</xdr:colOff>
      <xdr:row>2</xdr:row>
      <xdr:rowOff>19051</xdr:rowOff>
    </xdr:to>
    <xdr:graphicFrame macro="">
      <xdr:nvGraphicFramePr>
        <xdr:cNvPr id="3"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0</xdr:row>
      <xdr:rowOff>47625</xdr:rowOff>
    </xdr:from>
    <xdr:to>
      <xdr:col>5</xdr:col>
      <xdr:colOff>0</xdr:colOff>
      <xdr:row>2</xdr:row>
      <xdr:rowOff>0</xdr:rowOff>
    </xdr:to>
    <xdr:sp macro="" textlink="">
      <xdr:nvSpPr>
        <xdr:cNvPr id="4" name="AutoShape 117"/>
        <xdr:cNvSpPr>
          <a:spLocks noChangeArrowheads="1"/>
        </xdr:cNvSpPr>
      </xdr:nvSpPr>
      <xdr:spPr bwMode="auto">
        <a:xfrm>
          <a:off x="133350" y="47625"/>
          <a:ext cx="2295525" cy="409575"/>
        </a:xfrm>
        <a:prstGeom prst="roundRect">
          <a:avLst>
            <a:gd name="adj" fmla="val 16667"/>
          </a:avLst>
        </a:prstGeom>
        <a:gradFill rotWithShape="1">
          <a:gsLst>
            <a:gs pos="0">
              <a:srgbClr val="2F2F76"/>
            </a:gs>
            <a:gs pos="50000">
              <a:srgbClr val="6666FF"/>
            </a:gs>
            <a:gs pos="100000">
              <a:srgbClr val="2F2F76"/>
            </a:gs>
          </a:gsLst>
          <a:lin ang="5400000" scaled="1"/>
        </a:gradFill>
        <a:ln w="9525">
          <a:solidFill>
            <a:srgbClr val="000000"/>
          </a:solidFill>
          <a:round/>
          <a:headEnd/>
          <a:tailEnd/>
        </a:ln>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HG丸ｺﾞｼｯｸM-PRO"/>
              <a:ea typeface="HG丸ｺﾞｼｯｸM-PRO"/>
            </a:rPr>
            <a:t>学校質問紙より</a:t>
          </a:r>
        </a:p>
      </xdr:txBody>
    </xdr:sp>
    <xdr:clientData/>
  </xdr:twoCellAnchor>
  <xdr:twoCellAnchor editAs="oneCell">
    <xdr:from>
      <xdr:col>3</xdr:col>
      <xdr:colOff>20700</xdr:colOff>
      <xdr:row>6</xdr:row>
      <xdr:rowOff>123825</xdr:rowOff>
    </xdr:from>
    <xdr:to>
      <xdr:col>10</xdr:col>
      <xdr:colOff>266700</xdr:colOff>
      <xdr:row>12</xdr:row>
      <xdr:rowOff>161925</xdr:rowOff>
    </xdr:to>
    <xdr:graphicFrame macro="">
      <xdr:nvGraphicFramePr>
        <xdr:cNvPr id="9"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125475</xdr:colOff>
      <xdr:row>17</xdr:row>
      <xdr:rowOff>238125</xdr:rowOff>
    </xdr:from>
    <xdr:to>
      <xdr:col>11</xdr:col>
      <xdr:colOff>19050</xdr:colOff>
      <xdr:row>23</xdr:row>
      <xdr:rowOff>180975</xdr:rowOff>
    </xdr:to>
    <xdr:graphicFrame macro="">
      <xdr:nvGraphicFramePr>
        <xdr:cNvPr id="10"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xdr:col>
      <xdr:colOff>106425</xdr:colOff>
      <xdr:row>29</xdr:row>
      <xdr:rowOff>0</xdr:rowOff>
    </xdr:from>
    <xdr:to>
      <xdr:col>11</xdr:col>
      <xdr:colOff>0</xdr:colOff>
      <xdr:row>34</xdr:row>
      <xdr:rowOff>171450</xdr:rowOff>
    </xdr:to>
    <xdr:graphicFrame macro="">
      <xdr:nvGraphicFramePr>
        <xdr:cNvPr id="11"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106425</xdr:colOff>
      <xdr:row>40</xdr:row>
      <xdr:rowOff>0</xdr:rowOff>
    </xdr:from>
    <xdr:to>
      <xdr:col>11</xdr:col>
      <xdr:colOff>0</xdr:colOff>
      <xdr:row>46</xdr:row>
      <xdr:rowOff>38100</xdr:rowOff>
    </xdr:to>
    <xdr:graphicFrame macro="">
      <xdr:nvGraphicFramePr>
        <xdr:cNvPr id="12"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106425</xdr:colOff>
      <xdr:row>51</xdr:row>
      <xdr:rowOff>0</xdr:rowOff>
    </xdr:from>
    <xdr:to>
      <xdr:col>11</xdr:col>
      <xdr:colOff>0</xdr:colOff>
      <xdr:row>56</xdr:row>
      <xdr:rowOff>152400</xdr:rowOff>
    </xdr:to>
    <xdr:graphicFrame macro="">
      <xdr:nvGraphicFramePr>
        <xdr:cNvPr id="1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57149</xdr:rowOff>
    </xdr:from>
    <xdr:to>
      <xdr:col>9</xdr:col>
      <xdr:colOff>800101</xdr:colOff>
      <xdr:row>2</xdr:row>
      <xdr:rowOff>19051</xdr:rowOff>
    </xdr:to>
    <xdr:graphicFrame macro="">
      <xdr:nvGraphicFramePr>
        <xdr:cNvPr id="2"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0</xdr:row>
      <xdr:rowOff>47625</xdr:rowOff>
    </xdr:from>
    <xdr:to>
      <xdr:col>5</xdr:col>
      <xdr:colOff>0</xdr:colOff>
      <xdr:row>2</xdr:row>
      <xdr:rowOff>0</xdr:rowOff>
    </xdr:to>
    <xdr:sp macro="" textlink="">
      <xdr:nvSpPr>
        <xdr:cNvPr id="3" name="AutoShape 117"/>
        <xdr:cNvSpPr>
          <a:spLocks noChangeArrowheads="1"/>
        </xdr:cNvSpPr>
      </xdr:nvSpPr>
      <xdr:spPr bwMode="auto">
        <a:xfrm>
          <a:off x="133350" y="0"/>
          <a:ext cx="2295525" cy="381000"/>
        </a:xfrm>
        <a:prstGeom prst="roundRect">
          <a:avLst>
            <a:gd name="adj" fmla="val 16667"/>
          </a:avLst>
        </a:prstGeom>
        <a:gradFill rotWithShape="1">
          <a:gsLst>
            <a:gs pos="0">
              <a:srgbClr val="2F2F76"/>
            </a:gs>
            <a:gs pos="50000">
              <a:srgbClr val="6666FF"/>
            </a:gs>
            <a:gs pos="100000">
              <a:srgbClr val="2F2F76"/>
            </a:gs>
          </a:gsLst>
          <a:lin ang="5400000" scaled="1"/>
        </a:gradFill>
        <a:ln w="9525">
          <a:solidFill>
            <a:srgbClr val="000000"/>
          </a:solidFill>
          <a:round/>
          <a:headEnd/>
          <a:tailEnd/>
        </a:ln>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HG丸ｺﾞｼｯｸM-PRO"/>
              <a:ea typeface="HG丸ｺﾞｼｯｸM-PRO"/>
            </a:rPr>
            <a:t>学校質問紙より</a:t>
          </a:r>
        </a:p>
      </xdr:txBody>
    </xdr:sp>
    <xdr:clientData/>
  </xdr:twoCellAnchor>
  <xdr:twoCellAnchor editAs="oneCell">
    <xdr:from>
      <xdr:col>3</xdr:col>
      <xdr:colOff>20700</xdr:colOff>
      <xdr:row>6</xdr:row>
      <xdr:rowOff>123825</xdr:rowOff>
    </xdr:from>
    <xdr:to>
      <xdr:col>9</xdr:col>
      <xdr:colOff>1123950</xdr:colOff>
      <xdr:row>12</xdr:row>
      <xdr:rowOff>161925</xdr:rowOff>
    </xdr:to>
    <xdr:graphicFrame macro="">
      <xdr:nvGraphicFramePr>
        <xdr:cNvPr id="4"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125475</xdr:colOff>
      <xdr:row>17</xdr:row>
      <xdr:rowOff>238125</xdr:rowOff>
    </xdr:from>
    <xdr:to>
      <xdr:col>10</xdr:col>
      <xdr:colOff>295275</xdr:colOff>
      <xdr:row>24</xdr:row>
      <xdr:rowOff>0</xdr:rowOff>
    </xdr:to>
    <xdr:graphicFrame macro="">
      <xdr:nvGraphicFramePr>
        <xdr:cNvPr id="5"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xdr:col>
      <xdr:colOff>106425</xdr:colOff>
      <xdr:row>29</xdr:row>
      <xdr:rowOff>0</xdr:rowOff>
    </xdr:from>
    <xdr:to>
      <xdr:col>10</xdr:col>
      <xdr:colOff>276225</xdr:colOff>
      <xdr:row>35</xdr:row>
      <xdr:rowOff>0</xdr:rowOff>
    </xdr:to>
    <xdr:graphicFrame macro="">
      <xdr:nvGraphicFramePr>
        <xdr:cNvPr id="6"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106425</xdr:colOff>
      <xdr:row>51</xdr:row>
      <xdr:rowOff>0</xdr:rowOff>
    </xdr:from>
    <xdr:to>
      <xdr:col>10</xdr:col>
      <xdr:colOff>276225</xdr:colOff>
      <xdr:row>56</xdr:row>
      <xdr:rowOff>152400</xdr:rowOff>
    </xdr:to>
    <xdr:graphicFrame macro="">
      <xdr:nvGraphicFramePr>
        <xdr:cNvPr id="8"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28575</xdr:colOff>
      <xdr:row>40</xdr:row>
      <xdr:rowOff>38100</xdr:rowOff>
    </xdr:from>
    <xdr:to>
      <xdr:col>10</xdr:col>
      <xdr:colOff>198375</xdr:colOff>
      <xdr:row>46</xdr:row>
      <xdr:rowOff>76200</xdr:rowOff>
    </xdr:to>
    <xdr:graphicFrame macro="">
      <xdr:nvGraphicFramePr>
        <xdr:cNvPr id="11"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57149</xdr:rowOff>
    </xdr:from>
    <xdr:to>
      <xdr:col>9</xdr:col>
      <xdr:colOff>800101</xdr:colOff>
      <xdr:row>2</xdr:row>
      <xdr:rowOff>19051</xdr:rowOff>
    </xdr:to>
    <xdr:graphicFrame macro="">
      <xdr:nvGraphicFramePr>
        <xdr:cNvPr id="2"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0</xdr:row>
      <xdr:rowOff>47625</xdr:rowOff>
    </xdr:from>
    <xdr:to>
      <xdr:col>5</xdr:col>
      <xdr:colOff>0</xdr:colOff>
      <xdr:row>2</xdr:row>
      <xdr:rowOff>0</xdr:rowOff>
    </xdr:to>
    <xdr:sp macro="" textlink="">
      <xdr:nvSpPr>
        <xdr:cNvPr id="3" name="AutoShape 117"/>
        <xdr:cNvSpPr>
          <a:spLocks noChangeArrowheads="1"/>
        </xdr:cNvSpPr>
      </xdr:nvSpPr>
      <xdr:spPr bwMode="auto">
        <a:xfrm>
          <a:off x="133350" y="0"/>
          <a:ext cx="2295525" cy="381000"/>
        </a:xfrm>
        <a:prstGeom prst="roundRect">
          <a:avLst>
            <a:gd name="adj" fmla="val 16667"/>
          </a:avLst>
        </a:prstGeom>
        <a:gradFill rotWithShape="1">
          <a:gsLst>
            <a:gs pos="0">
              <a:srgbClr val="2F2F76"/>
            </a:gs>
            <a:gs pos="50000">
              <a:srgbClr val="6666FF"/>
            </a:gs>
            <a:gs pos="100000">
              <a:srgbClr val="2F2F76"/>
            </a:gs>
          </a:gsLst>
          <a:lin ang="5400000" scaled="1"/>
        </a:gradFill>
        <a:ln w="9525">
          <a:solidFill>
            <a:srgbClr val="000000"/>
          </a:solidFill>
          <a:round/>
          <a:headEnd/>
          <a:tailEnd/>
        </a:ln>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HG丸ｺﾞｼｯｸM-PRO"/>
              <a:ea typeface="HG丸ｺﾞｼｯｸM-PRO"/>
            </a:rPr>
            <a:t>学校質問紙より</a:t>
          </a:r>
        </a:p>
      </xdr:txBody>
    </xdr:sp>
    <xdr:clientData/>
  </xdr:twoCellAnchor>
  <xdr:twoCellAnchor editAs="oneCell">
    <xdr:from>
      <xdr:col>3</xdr:col>
      <xdr:colOff>20700</xdr:colOff>
      <xdr:row>6</xdr:row>
      <xdr:rowOff>123825</xdr:rowOff>
    </xdr:from>
    <xdr:to>
      <xdr:col>9</xdr:col>
      <xdr:colOff>1123950</xdr:colOff>
      <xdr:row>12</xdr:row>
      <xdr:rowOff>161925</xdr:rowOff>
    </xdr:to>
    <xdr:graphicFrame macro="">
      <xdr:nvGraphicFramePr>
        <xdr:cNvPr id="4"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125475</xdr:colOff>
      <xdr:row>17</xdr:row>
      <xdr:rowOff>238125</xdr:rowOff>
    </xdr:from>
    <xdr:to>
      <xdr:col>10</xdr:col>
      <xdr:colOff>295275</xdr:colOff>
      <xdr:row>24</xdr:row>
      <xdr:rowOff>0</xdr:rowOff>
    </xdr:to>
    <xdr:graphicFrame macro="">
      <xdr:nvGraphicFramePr>
        <xdr:cNvPr id="5"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xdr:col>
      <xdr:colOff>106425</xdr:colOff>
      <xdr:row>29</xdr:row>
      <xdr:rowOff>0</xdr:rowOff>
    </xdr:from>
    <xdr:to>
      <xdr:col>10</xdr:col>
      <xdr:colOff>276225</xdr:colOff>
      <xdr:row>35</xdr:row>
      <xdr:rowOff>0</xdr:rowOff>
    </xdr:to>
    <xdr:graphicFrame macro="">
      <xdr:nvGraphicFramePr>
        <xdr:cNvPr id="6"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106425</xdr:colOff>
      <xdr:row>40</xdr:row>
      <xdr:rowOff>0</xdr:rowOff>
    </xdr:from>
    <xdr:to>
      <xdr:col>10</xdr:col>
      <xdr:colOff>276225</xdr:colOff>
      <xdr:row>46</xdr:row>
      <xdr:rowOff>38100</xdr:rowOff>
    </xdr:to>
    <xdr:graphicFrame macro="">
      <xdr:nvGraphicFramePr>
        <xdr:cNvPr id="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106425</xdr:colOff>
      <xdr:row>51</xdr:row>
      <xdr:rowOff>0</xdr:rowOff>
    </xdr:from>
    <xdr:to>
      <xdr:col>10</xdr:col>
      <xdr:colOff>276225</xdr:colOff>
      <xdr:row>56</xdr:row>
      <xdr:rowOff>152400</xdr:rowOff>
    </xdr:to>
    <xdr:graphicFrame macro="">
      <xdr:nvGraphicFramePr>
        <xdr:cNvPr id="8"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57149</xdr:rowOff>
    </xdr:from>
    <xdr:to>
      <xdr:col>9</xdr:col>
      <xdr:colOff>800101</xdr:colOff>
      <xdr:row>2</xdr:row>
      <xdr:rowOff>19051</xdr:rowOff>
    </xdr:to>
    <xdr:graphicFrame macro="">
      <xdr:nvGraphicFramePr>
        <xdr:cNvPr id="2"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0</xdr:row>
      <xdr:rowOff>47625</xdr:rowOff>
    </xdr:from>
    <xdr:to>
      <xdr:col>5</xdr:col>
      <xdr:colOff>0</xdr:colOff>
      <xdr:row>2</xdr:row>
      <xdr:rowOff>0</xdr:rowOff>
    </xdr:to>
    <xdr:sp macro="" textlink="">
      <xdr:nvSpPr>
        <xdr:cNvPr id="3" name="AutoShape 117"/>
        <xdr:cNvSpPr>
          <a:spLocks noChangeArrowheads="1"/>
        </xdr:cNvSpPr>
      </xdr:nvSpPr>
      <xdr:spPr bwMode="auto">
        <a:xfrm>
          <a:off x="133350" y="0"/>
          <a:ext cx="2295525" cy="381000"/>
        </a:xfrm>
        <a:prstGeom prst="roundRect">
          <a:avLst>
            <a:gd name="adj" fmla="val 16667"/>
          </a:avLst>
        </a:prstGeom>
        <a:gradFill rotWithShape="1">
          <a:gsLst>
            <a:gs pos="0">
              <a:srgbClr val="2F2F76"/>
            </a:gs>
            <a:gs pos="50000">
              <a:srgbClr val="6666FF"/>
            </a:gs>
            <a:gs pos="100000">
              <a:srgbClr val="2F2F76"/>
            </a:gs>
          </a:gsLst>
          <a:lin ang="5400000" scaled="1"/>
        </a:gradFill>
        <a:ln w="9525">
          <a:solidFill>
            <a:srgbClr val="000000"/>
          </a:solidFill>
          <a:round/>
          <a:headEnd/>
          <a:tailEnd/>
        </a:ln>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HG丸ｺﾞｼｯｸM-PRO"/>
              <a:ea typeface="HG丸ｺﾞｼｯｸM-PRO"/>
            </a:rPr>
            <a:t>学校質問紙より</a:t>
          </a:r>
        </a:p>
      </xdr:txBody>
    </xdr:sp>
    <xdr:clientData/>
  </xdr:twoCellAnchor>
  <xdr:twoCellAnchor editAs="oneCell">
    <xdr:from>
      <xdr:col>3</xdr:col>
      <xdr:colOff>20700</xdr:colOff>
      <xdr:row>6</xdr:row>
      <xdr:rowOff>123825</xdr:rowOff>
    </xdr:from>
    <xdr:to>
      <xdr:col>9</xdr:col>
      <xdr:colOff>1123950</xdr:colOff>
      <xdr:row>12</xdr:row>
      <xdr:rowOff>161925</xdr:rowOff>
    </xdr:to>
    <xdr:graphicFrame macro="">
      <xdr:nvGraphicFramePr>
        <xdr:cNvPr id="4"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125475</xdr:colOff>
      <xdr:row>17</xdr:row>
      <xdr:rowOff>238125</xdr:rowOff>
    </xdr:from>
    <xdr:to>
      <xdr:col>10</xdr:col>
      <xdr:colOff>295275</xdr:colOff>
      <xdr:row>24</xdr:row>
      <xdr:rowOff>0</xdr:rowOff>
    </xdr:to>
    <xdr:graphicFrame macro="">
      <xdr:nvGraphicFramePr>
        <xdr:cNvPr id="5"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xdr:col>
      <xdr:colOff>106425</xdr:colOff>
      <xdr:row>29</xdr:row>
      <xdr:rowOff>0</xdr:rowOff>
    </xdr:from>
    <xdr:to>
      <xdr:col>10</xdr:col>
      <xdr:colOff>276225</xdr:colOff>
      <xdr:row>35</xdr:row>
      <xdr:rowOff>0</xdr:rowOff>
    </xdr:to>
    <xdr:graphicFrame macro="">
      <xdr:nvGraphicFramePr>
        <xdr:cNvPr id="6"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57150</xdr:colOff>
      <xdr:row>40</xdr:row>
      <xdr:rowOff>0</xdr:rowOff>
    </xdr:from>
    <xdr:to>
      <xdr:col>11</xdr:col>
      <xdr:colOff>0</xdr:colOff>
      <xdr:row>46</xdr:row>
      <xdr:rowOff>38100</xdr:rowOff>
    </xdr:to>
    <xdr:graphicFrame macro="">
      <xdr:nvGraphicFramePr>
        <xdr:cNvPr id="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106425</xdr:colOff>
      <xdr:row>51</xdr:row>
      <xdr:rowOff>0</xdr:rowOff>
    </xdr:from>
    <xdr:to>
      <xdr:col>10</xdr:col>
      <xdr:colOff>276225</xdr:colOff>
      <xdr:row>56</xdr:row>
      <xdr:rowOff>152400</xdr:rowOff>
    </xdr:to>
    <xdr:graphicFrame macro="">
      <xdr:nvGraphicFramePr>
        <xdr:cNvPr id="8"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15</xdr:col>
      <xdr:colOff>0</xdr:colOff>
      <xdr:row>1</xdr:row>
      <xdr:rowOff>4233</xdr:rowOff>
    </xdr:to>
    <xdr:sp macro="" textlink="">
      <xdr:nvSpPr>
        <xdr:cNvPr id="2" name="Rectangle 22"/>
        <xdr:cNvSpPr>
          <a:spLocks noChangeArrowheads="1"/>
        </xdr:cNvSpPr>
      </xdr:nvSpPr>
      <xdr:spPr bwMode="auto">
        <a:xfrm>
          <a:off x="0" y="0"/>
          <a:ext cx="8837083" cy="385233"/>
        </a:xfrm>
        <a:prstGeom prst="rect">
          <a:avLst/>
        </a:prstGeom>
        <a:gradFill rotWithShape="1">
          <a:gsLst>
            <a:gs pos="0">
              <a:srgbClr val="0066CC"/>
            </a:gs>
            <a:gs pos="50000">
              <a:srgbClr val="FFFFFF"/>
            </a:gs>
            <a:gs pos="100000">
              <a:srgbClr val="0066CC"/>
            </a:gs>
          </a:gsLst>
          <a:lin ang="5400000" scaled="1"/>
        </a:gradFill>
        <a:ln>
          <a:noFill/>
        </a:ln>
        <a:extLst/>
      </xdr:spPr>
      <xdr:txBody>
        <a:bodyPr vertOverflow="clip" wrap="square" lIns="36576" tIns="22860" rIns="36576" bIns="22860" anchor="ctr" upright="1"/>
        <a:lstStyle/>
        <a:p>
          <a:pPr algn="ctr" rtl="0">
            <a:defRPr sz="1000"/>
          </a:pPr>
          <a:r>
            <a:rPr lang="ja-JP" altLang="en-US" sz="1600" b="1" i="0" u="none" strike="noStrike" baseline="0">
              <a:solidFill>
                <a:sysClr val="windowText" lastClr="000000"/>
              </a:solidFill>
              <a:latin typeface="ＭＳ Ｐゴシック"/>
              <a:ea typeface="ＭＳ Ｐゴシック"/>
            </a:rPr>
            <a:t>平成</a:t>
          </a:r>
          <a:r>
            <a:rPr lang="en-US" altLang="ja-JP" sz="1600" b="1" i="0" u="none" strike="noStrike" baseline="0">
              <a:solidFill>
                <a:sysClr val="windowText" lastClr="000000"/>
              </a:solidFill>
              <a:latin typeface="ＭＳ Ｐゴシック"/>
              <a:ea typeface="ＭＳ Ｐゴシック"/>
            </a:rPr>
            <a:t>28</a:t>
          </a:r>
          <a:r>
            <a:rPr lang="ja-JP" altLang="en-US" sz="1600" b="1" i="0" u="none" strike="noStrike" baseline="0">
              <a:solidFill>
                <a:sysClr val="windowText" lastClr="000000"/>
              </a:solidFill>
              <a:latin typeface="ＭＳ Ｐゴシック"/>
              <a:ea typeface="ＭＳ Ｐゴシック"/>
            </a:rPr>
            <a:t>年度  「全国学力・学習状況調査」　基礎データ（小学校・教科</a:t>
          </a:r>
          <a:r>
            <a:rPr lang="en-US" altLang="ja-JP" sz="1600" b="1" i="0" u="none" strike="noStrike" baseline="0">
              <a:solidFill>
                <a:sysClr val="windowText" lastClr="000000"/>
              </a:solidFill>
              <a:latin typeface="ＭＳ Ｐゴシック"/>
              <a:ea typeface="ＭＳ Ｐゴシック"/>
              <a:cs typeface="+mn-cs"/>
            </a:rPr>
            <a:t>【</a:t>
          </a:r>
          <a:r>
            <a:rPr lang="ja-JP" altLang="ja-JP" sz="1600" b="1" i="0" u="none" strike="noStrike" baseline="0">
              <a:solidFill>
                <a:sysClr val="windowText" lastClr="000000"/>
              </a:solidFill>
              <a:latin typeface="ＭＳ Ｐゴシック"/>
              <a:ea typeface="ＭＳ Ｐゴシック"/>
              <a:cs typeface="+mn-cs"/>
            </a:rPr>
            <a:t>大阪市・全国</a:t>
          </a:r>
          <a:r>
            <a:rPr lang="en-US" altLang="ja-JP" sz="1600" b="1" i="0" u="none" strike="noStrike" baseline="0">
              <a:solidFill>
                <a:sysClr val="windowText" lastClr="000000"/>
              </a:solidFill>
              <a:latin typeface="+mn-ea"/>
              <a:ea typeface="+mn-ea"/>
              <a:cs typeface="+mn-cs"/>
            </a:rPr>
            <a:t>】</a:t>
          </a:r>
          <a:r>
            <a:rPr lang="ja-JP" altLang="en-US" sz="1600" b="1" i="0" u="none" strike="noStrike" baseline="0">
              <a:solidFill>
                <a:sysClr val="windowText" lastClr="000000"/>
              </a:solidFill>
              <a:latin typeface="+mn-ea"/>
              <a:ea typeface="+mn-ea"/>
              <a:cs typeface="+mn-cs"/>
            </a:rPr>
            <a:t>）</a:t>
          </a:r>
          <a:endParaRPr lang="en-US" altLang="ja-JP" sz="1600" b="1" i="0" u="none" strike="noStrike" baseline="0">
            <a:solidFill>
              <a:sysClr val="windowText" lastClr="000000"/>
            </a:solidFill>
            <a:latin typeface="ＭＳ Ｐゴシック"/>
            <a:ea typeface="ＭＳ Ｐゴシック"/>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47625</xdr:colOff>
      <xdr:row>0</xdr:row>
      <xdr:rowOff>412750</xdr:rowOff>
    </xdr:to>
    <xdr:sp macro="" textlink="">
      <xdr:nvSpPr>
        <xdr:cNvPr id="2" name="Rectangle 22"/>
        <xdr:cNvSpPr>
          <a:spLocks noChangeArrowheads="1"/>
        </xdr:cNvSpPr>
      </xdr:nvSpPr>
      <xdr:spPr bwMode="auto">
        <a:xfrm>
          <a:off x="0" y="0"/>
          <a:ext cx="10239375" cy="412750"/>
        </a:xfrm>
        <a:prstGeom prst="rect">
          <a:avLst/>
        </a:prstGeom>
        <a:gradFill rotWithShape="1">
          <a:gsLst>
            <a:gs pos="0">
              <a:srgbClr val="0066CC"/>
            </a:gs>
            <a:gs pos="50000">
              <a:srgbClr val="FFFFFF"/>
            </a:gs>
            <a:gs pos="100000">
              <a:srgbClr val="0066CC"/>
            </a:gs>
          </a:gsLst>
          <a:lin ang="5400000" scaled="1"/>
        </a:gradFill>
        <a:ln>
          <a:noFill/>
        </a:ln>
        <a:extLst/>
      </xdr:spPr>
      <xdr:txBody>
        <a:bodyPr vertOverflow="clip" wrap="square" lIns="36576" tIns="22860" rIns="36576" bIns="22860" anchor="ctr" upright="1"/>
        <a:lstStyle/>
        <a:p>
          <a:pPr algn="ctr" rtl="0">
            <a:defRPr sz="1000"/>
          </a:pPr>
          <a:r>
            <a:rPr lang="ja-JP" altLang="en-US" sz="1800" b="1" i="0" u="none" strike="noStrike" baseline="0">
              <a:solidFill>
                <a:sysClr val="windowText" lastClr="000000"/>
              </a:solidFill>
              <a:latin typeface="ＭＳ Ｐゴシック"/>
              <a:ea typeface="ＭＳ Ｐゴシック"/>
            </a:rPr>
            <a:t>平成</a:t>
          </a:r>
          <a:r>
            <a:rPr lang="en-US" altLang="ja-JP" sz="1800" b="1" i="0" u="none" strike="noStrike" baseline="0">
              <a:solidFill>
                <a:sysClr val="windowText" lastClr="000000"/>
              </a:solidFill>
              <a:latin typeface="ＭＳ Ｐゴシック"/>
              <a:ea typeface="ＭＳ Ｐゴシック"/>
            </a:rPr>
            <a:t>27</a:t>
          </a:r>
          <a:r>
            <a:rPr lang="ja-JP" altLang="en-US" sz="1800" b="1" i="0" u="none" strike="noStrike" baseline="0">
              <a:solidFill>
                <a:sysClr val="windowText" lastClr="000000"/>
              </a:solidFill>
              <a:latin typeface="ＭＳ Ｐゴシック"/>
              <a:ea typeface="ＭＳ Ｐゴシック"/>
            </a:rPr>
            <a:t>年度  「全国学力・学習状況調査」　基礎データ（小学校・児童質問紙</a:t>
          </a:r>
          <a:r>
            <a:rPr lang="en-US" altLang="ja-JP" sz="1800" b="1" i="0" u="none" strike="noStrike" baseline="0">
              <a:solidFill>
                <a:sysClr val="windowText" lastClr="000000"/>
              </a:solidFill>
              <a:latin typeface="ＭＳ Ｐゴシック"/>
              <a:ea typeface="ＭＳ Ｐゴシック"/>
              <a:cs typeface="+mn-cs"/>
            </a:rPr>
            <a:t>【</a:t>
          </a:r>
          <a:r>
            <a:rPr lang="ja-JP" altLang="ja-JP" sz="1800" b="1" i="0" u="none" strike="noStrike" baseline="0">
              <a:solidFill>
                <a:sysClr val="windowText" lastClr="000000"/>
              </a:solidFill>
              <a:latin typeface="ＭＳ Ｐゴシック"/>
              <a:ea typeface="ＭＳ Ｐゴシック"/>
              <a:cs typeface="+mn-cs"/>
            </a:rPr>
            <a:t>大阪市・全国</a:t>
          </a:r>
          <a:r>
            <a:rPr lang="en-US" altLang="ja-JP" sz="1800" b="1" i="0" u="none" strike="noStrike" baseline="0">
              <a:solidFill>
                <a:sysClr val="windowText" lastClr="000000"/>
              </a:solidFill>
              <a:latin typeface="ＭＳ Ｐゴシック"/>
              <a:ea typeface="ＭＳ Ｐゴシック"/>
              <a:cs typeface="+mn-cs"/>
            </a:rPr>
            <a:t>】</a:t>
          </a:r>
          <a:r>
            <a:rPr lang="ja-JP" altLang="en-US" sz="1800" b="1" i="0" u="none" strike="noStrike" baseline="0">
              <a:solidFill>
                <a:sysClr val="windowText" lastClr="000000"/>
              </a:solidFill>
              <a:latin typeface="ＭＳ Ｐゴシック"/>
              <a:ea typeface="ＭＳ Ｐゴシック"/>
            </a:rPr>
            <a:t>）</a:t>
          </a:r>
          <a:endParaRPr lang="en-US" altLang="ja-JP" sz="1800" b="1" i="0" u="none" strike="noStrike" baseline="0">
            <a:solidFill>
              <a:sysClr val="windowText" lastClr="000000"/>
            </a:solidFill>
            <a:latin typeface="ＭＳ Ｐゴシック"/>
            <a:ea typeface="ＭＳ Ｐゴシック"/>
          </a:endParaRPr>
        </a:p>
      </xdr:txBody>
    </xdr:sp>
    <xdr:clientData/>
  </xdr:twoCellAnchor>
  <xdr:twoCellAnchor>
    <xdr:from>
      <xdr:col>12</xdr:col>
      <xdr:colOff>0</xdr:colOff>
      <xdr:row>0</xdr:row>
      <xdr:rowOff>1</xdr:rowOff>
    </xdr:from>
    <xdr:to>
      <xdr:col>24</xdr:col>
      <xdr:colOff>0</xdr:colOff>
      <xdr:row>0</xdr:row>
      <xdr:rowOff>428625</xdr:rowOff>
    </xdr:to>
    <xdr:sp macro="" textlink="">
      <xdr:nvSpPr>
        <xdr:cNvPr id="3" name="Rectangle 22"/>
        <xdr:cNvSpPr>
          <a:spLocks noChangeArrowheads="1"/>
        </xdr:cNvSpPr>
      </xdr:nvSpPr>
      <xdr:spPr bwMode="auto">
        <a:xfrm>
          <a:off x="10874375" y="1"/>
          <a:ext cx="10874375" cy="428624"/>
        </a:xfrm>
        <a:prstGeom prst="rect">
          <a:avLst/>
        </a:prstGeom>
        <a:gradFill rotWithShape="1">
          <a:gsLst>
            <a:gs pos="0">
              <a:srgbClr val="0066CC"/>
            </a:gs>
            <a:gs pos="50000">
              <a:srgbClr val="FFFFFF"/>
            </a:gs>
            <a:gs pos="100000">
              <a:srgbClr val="0066CC"/>
            </a:gs>
          </a:gsLst>
          <a:lin ang="5400000" scaled="1"/>
        </a:gradFill>
        <a:ln>
          <a:noFill/>
        </a:ln>
        <a:extLst/>
      </xdr:spPr>
      <xdr:txBody>
        <a:bodyPr vertOverflow="clip" wrap="square" lIns="36576" tIns="22860" rIns="36576" bIns="22860" anchor="ctr" upright="1"/>
        <a:lstStyle/>
        <a:p>
          <a:pPr algn="ctr" rtl="0">
            <a:defRPr sz="1000"/>
          </a:pPr>
          <a:r>
            <a:rPr lang="ja-JP" altLang="en-US" sz="1800" b="1" i="0" u="none" strike="noStrike" baseline="0">
              <a:solidFill>
                <a:sysClr val="windowText" lastClr="000000"/>
              </a:solidFill>
              <a:latin typeface="ＭＳ Ｐゴシック"/>
              <a:ea typeface="ＭＳ Ｐゴシック"/>
            </a:rPr>
            <a:t>平成</a:t>
          </a:r>
          <a:r>
            <a:rPr lang="en-US" altLang="ja-JP" sz="1800" b="1" i="0" u="none" strike="noStrike" baseline="0">
              <a:solidFill>
                <a:sysClr val="windowText" lastClr="000000"/>
              </a:solidFill>
              <a:latin typeface="ＭＳ Ｐゴシック"/>
              <a:ea typeface="ＭＳ Ｐゴシック"/>
            </a:rPr>
            <a:t>27</a:t>
          </a:r>
          <a:r>
            <a:rPr lang="ja-JP" altLang="en-US" sz="1800" b="1" i="0" u="none" strike="noStrike" baseline="0">
              <a:solidFill>
                <a:sysClr val="windowText" lastClr="000000"/>
              </a:solidFill>
              <a:latin typeface="ＭＳ Ｐゴシック"/>
              <a:ea typeface="ＭＳ Ｐゴシック"/>
            </a:rPr>
            <a:t>年度  「全国学力・学習状況調査」　基礎データ（小学校・学校質問紙</a:t>
          </a:r>
          <a:r>
            <a:rPr lang="en-US" altLang="ja-JP" sz="1800" b="1" i="0" u="none" strike="noStrike" baseline="0">
              <a:solidFill>
                <a:sysClr val="windowText" lastClr="000000"/>
              </a:solidFill>
              <a:latin typeface="ＭＳ Ｐゴシック"/>
              <a:ea typeface="ＭＳ Ｐゴシック"/>
              <a:cs typeface="+mn-cs"/>
            </a:rPr>
            <a:t>【</a:t>
          </a:r>
          <a:r>
            <a:rPr lang="ja-JP" altLang="ja-JP" sz="1800" b="1" i="0" u="none" strike="noStrike" baseline="0">
              <a:solidFill>
                <a:sysClr val="windowText" lastClr="000000"/>
              </a:solidFill>
              <a:latin typeface="ＭＳ Ｐゴシック"/>
              <a:ea typeface="ＭＳ Ｐゴシック"/>
              <a:cs typeface="+mn-cs"/>
            </a:rPr>
            <a:t>大阪市・全国</a:t>
          </a:r>
          <a:r>
            <a:rPr lang="en-US" altLang="ja-JP" sz="1800" b="1" i="0" u="none" strike="noStrike" baseline="0">
              <a:solidFill>
                <a:sysClr val="windowText" lastClr="000000"/>
              </a:solidFill>
              <a:latin typeface="ＭＳ Ｐゴシック"/>
              <a:ea typeface="ＭＳ Ｐゴシック"/>
              <a:cs typeface="+mn-cs"/>
            </a:rPr>
            <a:t>】</a:t>
          </a:r>
          <a:r>
            <a:rPr lang="ja-JP" altLang="en-US" sz="1800" b="1" i="0" u="none" strike="noStrike" baseline="0">
              <a:solidFill>
                <a:sysClr val="windowText" lastClr="000000"/>
              </a:solidFill>
              <a:latin typeface="ＭＳ Ｐゴシック"/>
              <a:ea typeface="ＭＳ Ｐゴシック"/>
            </a:rPr>
            <a:t>）</a:t>
          </a:r>
          <a:endParaRPr lang="en-US" altLang="ja-JP" sz="1800" b="1" i="0" u="none" strike="noStrike" baseline="0">
            <a:solidFill>
              <a:sysClr val="windowText" lastClr="000000"/>
            </a:solidFill>
            <a:latin typeface="ＭＳ Ｐゴシック"/>
            <a:ea typeface="ＭＳ Ｐゴシック"/>
          </a:endParaRPr>
        </a:p>
      </xdr:txBody>
    </xdr:sp>
    <xdr:clientData/>
  </xdr:twoCellAnchor>
  <xdr:twoCellAnchor>
    <xdr:from>
      <xdr:col>0</xdr:col>
      <xdr:colOff>0</xdr:colOff>
      <xdr:row>0</xdr:row>
      <xdr:rowOff>0</xdr:rowOff>
    </xdr:from>
    <xdr:to>
      <xdr:col>11</xdr:col>
      <xdr:colOff>47625</xdr:colOff>
      <xdr:row>0</xdr:row>
      <xdr:rowOff>412750</xdr:rowOff>
    </xdr:to>
    <xdr:sp macro="" textlink="">
      <xdr:nvSpPr>
        <xdr:cNvPr id="4" name="Rectangle 22"/>
        <xdr:cNvSpPr>
          <a:spLocks noChangeArrowheads="1"/>
        </xdr:cNvSpPr>
      </xdr:nvSpPr>
      <xdr:spPr bwMode="auto">
        <a:xfrm>
          <a:off x="0" y="0"/>
          <a:ext cx="10382250" cy="412750"/>
        </a:xfrm>
        <a:prstGeom prst="rect">
          <a:avLst/>
        </a:prstGeom>
        <a:gradFill rotWithShape="1">
          <a:gsLst>
            <a:gs pos="0">
              <a:srgbClr val="0066CC"/>
            </a:gs>
            <a:gs pos="50000">
              <a:srgbClr val="FFFFFF"/>
            </a:gs>
            <a:gs pos="100000">
              <a:srgbClr val="0066CC"/>
            </a:gs>
          </a:gsLst>
          <a:lin ang="5400000" scaled="1"/>
        </a:gradFill>
        <a:ln>
          <a:noFill/>
        </a:ln>
        <a:extLst/>
      </xdr:spPr>
      <xdr:txBody>
        <a:bodyPr vertOverflow="clip" wrap="square" lIns="36576" tIns="22860" rIns="36576" bIns="22860" anchor="ctr" upright="1"/>
        <a:lstStyle/>
        <a:p>
          <a:pPr algn="ctr" rtl="0">
            <a:defRPr sz="1000"/>
          </a:pPr>
          <a:r>
            <a:rPr lang="ja-JP" altLang="en-US" sz="1800" b="1" i="0" u="none" strike="noStrike" baseline="0">
              <a:solidFill>
                <a:sysClr val="windowText" lastClr="000000"/>
              </a:solidFill>
              <a:latin typeface="ＭＳ Ｐゴシック"/>
              <a:ea typeface="ＭＳ Ｐゴシック"/>
            </a:rPr>
            <a:t>平成</a:t>
          </a:r>
          <a:r>
            <a:rPr lang="en-US" altLang="ja-JP" sz="1800" b="1" i="0" u="none" strike="noStrike" baseline="0">
              <a:solidFill>
                <a:sysClr val="windowText" lastClr="000000"/>
              </a:solidFill>
              <a:latin typeface="ＭＳ Ｐゴシック"/>
              <a:ea typeface="ＭＳ Ｐゴシック"/>
            </a:rPr>
            <a:t>28</a:t>
          </a:r>
          <a:r>
            <a:rPr lang="ja-JP" altLang="en-US" sz="1800" b="1" i="0" u="none" strike="noStrike" baseline="0">
              <a:solidFill>
                <a:sysClr val="windowText" lastClr="000000"/>
              </a:solidFill>
              <a:latin typeface="ＭＳ Ｐゴシック"/>
              <a:ea typeface="ＭＳ Ｐゴシック"/>
            </a:rPr>
            <a:t>年度  「全国学力・学習状況調査」　基礎データ（小学校・児童質問紙</a:t>
          </a:r>
          <a:r>
            <a:rPr lang="en-US" altLang="ja-JP" sz="1800" b="1" i="0" u="none" strike="noStrike" baseline="0">
              <a:solidFill>
                <a:sysClr val="windowText" lastClr="000000"/>
              </a:solidFill>
              <a:latin typeface="ＭＳ Ｐゴシック"/>
              <a:ea typeface="ＭＳ Ｐゴシック"/>
              <a:cs typeface="+mn-cs"/>
            </a:rPr>
            <a:t>【</a:t>
          </a:r>
          <a:r>
            <a:rPr lang="ja-JP" altLang="ja-JP" sz="1800" b="1" i="0" u="none" strike="noStrike" baseline="0">
              <a:solidFill>
                <a:sysClr val="windowText" lastClr="000000"/>
              </a:solidFill>
              <a:latin typeface="ＭＳ Ｐゴシック"/>
              <a:ea typeface="ＭＳ Ｐゴシック"/>
              <a:cs typeface="+mn-cs"/>
            </a:rPr>
            <a:t>大阪市・全国</a:t>
          </a:r>
          <a:r>
            <a:rPr lang="en-US" altLang="ja-JP" sz="1800" b="1" i="0" u="none" strike="noStrike" baseline="0">
              <a:solidFill>
                <a:sysClr val="windowText" lastClr="000000"/>
              </a:solidFill>
              <a:latin typeface="ＭＳ Ｐゴシック"/>
              <a:ea typeface="ＭＳ Ｐゴシック"/>
              <a:cs typeface="+mn-cs"/>
            </a:rPr>
            <a:t>】</a:t>
          </a:r>
          <a:r>
            <a:rPr lang="ja-JP" altLang="en-US" sz="1800" b="1" i="0" u="none" strike="noStrike" baseline="0">
              <a:solidFill>
                <a:sysClr val="windowText" lastClr="000000"/>
              </a:solidFill>
              <a:latin typeface="ＭＳ Ｐゴシック"/>
              <a:ea typeface="ＭＳ Ｐゴシック"/>
            </a:rPr>
            <a:t>）</a:t>
          </a:r>
          <a:endParaRPr lang="en-US" altLang="ja-JP" sz="1800" b="1" i="0" u="none" strike="noStrike" baseline="0">
            <a:solidFill>
              <a:sysClr val="windowText" lastClr="000000"/>
            </a:solidFill>
            <a:latin typeface="ＭＳ Ｐゴシック"/>
            <a:ea typeface="ＭＳ Ｐゴシック"/>
          </a:endParaRPr>
        </a:p>
      </xdr:txBody>
    </xdr:sp>
    <xdr:clientData/>
  </xdr:twoCellAnchor>
  <xdr:twoCellAnchor>
    <xdr:from>
      <xdr:col>12</xdr:col>
      <xdr:colOff>0</xdr:colOff>
      <xdr:row>0</xdr:row>
      <xdr:rowOff>1</xdr:rowOff>
    </xdr:from>
    <xdr:to>
      <xdr:col>24</xdr:col>
      <xdr:colOff>0</xdr:colOff>
      <xdr:row>0</xdr:row>
      <xdr:rowOff>428625</xdr:rowOff>
    </xdr:to>
    <xdr:sp macro="" textlink="">
      <xdr:nvSpPr>
        <xdr:cNvPr id="5" name="Rectangle 22"/>
        <xdr:cNvSpPr>
          <a:spLocks noChangeArrowheads="1"/>
        </xdr:cNvSpPr>
      </xdr:nvSpPr>
      <xdr:spPr bwMode="auto">
        <a:xfrm>
          <a:off x="11020425" y="1"/>
          <a:ext cx="10934700" cy="428624"/>
        </a:xfrm>
        <a:prstGeom prst="rect">
          <a:avLst/>
        </a:prstGeom>
        <a:gradFill rotWithShape="1">
          <a:gsLst>
            <a:gs pos="0">
              <a:srgbClr val="0066CC"/>
            </a:gs>
            <a:gs pos="50000">
              <a:srgbClr val="FFFFFF"/>
            </a:gs>
            <a:gs pos="100000">
              <a:srgbClr val="0066CC"/>
            </a:gs>
          </a:gsLst>
          <a:lin ang="5400000" scaled="1"/>
        </a:gradFill>
        <a:ln>
          <a:noFill/>
        </a:ln>
        <a:extLst/>
      </xdr:spPr>
      <xdr:txBody>
        <a:bodyPr vertOverflow="clip" wrap="square" lIns="36576" tIns="22860" rIns="36576" bIns="22860" anchor="ctr" upright="1"/>
        <a:lstStyle/>
        <a:p>
          <a:pPr algn="ctr" rtl="0">
            <a:defRPr sz="1000"/>
          </a:pPr>
          <a:r>
            <a:rPr lang="ja-JP" altLang="en-US" sz="1800" b="1" i="0" u="none" strike="noStrike" baseline="0">
              <a:solidFill>
                <a:sysClr val="windowText" lastClr="000000"/>
              </a:solidFill>
              <a:latin typeface="ＭＳ Ｐゴシック"/>
              <a:ea typeface="ＭＳ Ｐゴシック"/>
            </a:rPr>
            <a:t>平成</a:t>
          </a:r>
          <a:r>
            <a:rPr lang="en-US" altLang="ja-JP" sz="1800" b="1" i="0" u="none" strike="noStrike" baseline="0">
              <a:solidFill>
                <a:sysClr val="windowText" lastClr="000000"/>
              </a:solidFill>
              <a:latin typeface="ＭＳ Ｐゴシック"/>
              <a:ea typeface="ＭＳ Ｐゴシック"/>
            </a:rPr>
            <a:t>28</a:t>
          </a:r>
          <a:r>
            <a:rPr lang="ja-JP" altLang="en-US" sz="1800" b="1" i="0" u="none" strike="noStrike" baseline="0">
              <a:solidFill>
                <a:sysClr val="windowText" lastClr="000000"/>
              </a:solidFill>
              <a:latin typeface="ＭＳ Ｐゴシック"/>
              <a:ea typeface="ＭＳ Ｐゴシック"/>
            </a:rPr>
            <a:t>年度  「全国学力・学習状況調査」　基礎データ（小学校・学校質問紙</a:t>
          </a:r>
          <a:r>
            <a:rPr lang="en-US" altLang="ja-JP" sz="1800" b="1" i="0" u="none" strike="noStrike" baseline="0">
              <a:solidFill>
                <a:sysClr val="windowText" lastClr="000000"/>
              </a:solidFill>
              <a:latin typeface="ＭＳ Ｐゴシック"/>
              <a:ea typeface="ＭＳ Ｐゴシック"/>
              <a:cs typeface="+mn-cs"/>
            </a:rPr>
            <a:t>【</a:t>
          </a:r>
          <a:r>
            <a:rPr lang="ja-JP" altLang="ja-JP" sz="1800" b="1" i="0" u="none" strike="noStrike" baseline="0">
              <a:solidFill>
                <a:sysClr val="windowText" lastClr="000000"/>
              </a:solidFill>
              <a:latin typeface="ＭＳ Ｐゴシック"/>
              <a:ea typeface="ＭＳ Ｐゴシック"/>
              <a:cs typeface="+mn-cs"/>
            </a:rPr>
            <a:t>大阪市・全国</a:t>
          </a:r>
          <a:r>
            <a:rPr lang="en-US" altLang="ja-JP" sz="1800" b="1" i="0" u="none" strike="noStrike" baseline="0">
              <a:solidFill>
                <a:sysClr val="windowText" lastClr="000000"/>
              </a:solidFill>
              <a:latin typeface="ＭＳ Ｐゴシック"/>
              <a:ea typeface="ＭＳ Ｐゴシック"/>
              <a:cs typeface="+mn-cs"/>
            </a:rPr>
            <a:t>】</a:t>
          </a:r>
          <a:r>
            <a:rPr lang="ja-JP" altLang="en-US" sz="1800" b="1" i="0" u="none" strike="noStrike" baseline="0">
              <a:solidFill>
                <a:sysClr val="windowText" lastClr="000000"/>
              </a:solidFill>
              <a:latin typeface="ＭＳ Ｐゴシック"/>
              <a:ea typeface="ＭＳ Ｐゴシック"/>
            </a:rPr>
            <a:t>）</a:t>
          </a:r>
          <a:endParaRPr lang="en-US" altLang="ja-JP" sz="1800" b="1" i="0" u="none" strike="noStrike" baseline="0">
            <a:solidFill>
              <a:sysClr val="windowText" lastClr="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180974</xdr:colOff>
      <xdr:row>7</xdr:row>
      <xdr:rowOff>115243</xdr:rowOff>
    </xdr:from>
    <xdr:to>
      <xdr:col>7</xdr:col>
      <xdr:colOff>1556756</xdr:colOff>
      <xdr:row>8</xdr:row>
      <xdr:rowOff>1114425</xdr:rowOff>
    </xdr:to>
    <xdr:pic>
      <xdr:nvPicPr>
        <xdr:cNvPr id="5124" name="Picture 4"/>
        <xdr:cNvPicPr>
          <a:picLocks noChangeAspect="1" noChangeArrowheads="1"/>
        </xdr:cNvPicPr>
      </xdr:nvPicPr>
      <xdr:blipFill>
        <a:blip xmlns:r="http://schemas.openxmlformats.org/officeDocument/2006/relationships" r:embed="rId1" cstate="print"/>
        <a:srcRect l="21742" t="36328" r="38360" b="38930"/>
        <a:stretch>
          <a:fillRect/>
        </a:stretch>
      </xdr:blipFill>
      <xdr:spPr bwMode="auto">
        <a:xfrm>
          <a:off x="3324224" y="7706668"/>
          <a:ext cx="3576057" cy="1246832"/>
        </a:xfrm>
        <a:prstGeom prst="rect">
          <a:avLst/>
        </a:prstGeom>
        <a:noFill/>
        <a:ln w="28575">
          <a:solidFill>
            <a:schemeClr val="tx1"/>
          </a:solidFill>
          <a:miter lim="800000"/>
          <a:headEnd/>
          <a:tailEnd type="none" w="med" len="med"/>
        </a:ln>
        <a:effectLst/>
      </xdr:spPr>
    </xdr:pic>
    <xdr:clientData/>
  </xdr:twoCellAnchor>
  <xdr:twoCellAnchor editAs="oneCell">
    <xdr:from>
      <xdr:col>1</xdr:col>
      <xdr:colOff>257175</xdr:colOff>
      <xdr:row>1</xdr:row>
      <xdr:rowOff>923925</xdr:rowOff>
    </xdr:from>
    <xdr:to>
      <xdr:col>5</xdr:col>
      <xdr:colOff>171450</xdr:colOff>
      <xdr:row>2</xdr:row>
      <xdr:rowOff>1371600</xdr:rowOff>
    </xdr:to>
    <xdr:pic>
      <xdr:nvPicPr>
        <xdr:cNvPr id="47" name="Picture 1"/>
        <xdr:cNvPicPr>
          <a:picLocks noChangeAspect="1" noChangeArrowheads="1"/>
        </xdr:cNvPicPr>
      </xdr:nvPicPr>
      <xdr:blipFill>
        <a:blip xmlns:r="http://schemas.openxmlformats.org/officeDocument/2006/relationships" r:embed="rId2" cstate="print"/>
        <a:srcRect l="2188" t="36657" r="1969" b="2057"/>
        <a:stretch>
          <a:fillRect/>
        </a:stretch>
      </xdr:blipFill>
      <xdr:spPr bwMode="auto">
        <a:xfrm>
          <a:off x="409575" y="1066800"/>
          <a:ext cx="2905125" cy="1609725"/>
        </a:xfrm>
        <a:prstGeom prst="rect">
          <a:avLst/>
        </a:prstGeom>
        <a:noFill/>
        <a:ln w="28575">
          <a:solidFill>
            <a:schemeClr val="tx1"/>
          </a:solidFill>
          <a:miter lim="800000"/>
          <a:headEnd/>
          <a:tailEnd type="none" w="med" len="med"/>
        </a:ln>
        <a:effectLst/>
      </xdr:spPr>
    </xdr:pic>
    <xdr:clientData/>
  </xdr:twoCellAnchor>
  <xdr:twoCellAnchor editAs="oneCell">
    <xdr:from>
      <xdr:col>3</xdr:col>
      <xdr:colOff>885826</xdr:colOff>
      <xdr:row>6</xdr:row>
      <xdr:rowOff>1409700</xdr:rowOff>
    </xdr:from>
    <xdr:to>
      <xdr:col>7</xdr:col>
      <xdr:colOff>1400175</xdr:colOff>
      <xdr:row>6</xdr:row>
      <xdr:rowOff>2824675</xdr:rowOff>
    </xdr:to>
    <xdr:pic>
      <xdr:nvPicPr>
        <xdr:cNvPr id="5123" name="Picture 3"/>
        <xdr:cNvPicPr>
          <a:picLocks noChangeAspect="1" noChangeArrowheads="1"/>
        </xdr:cNvPicPr>
      </xdr:nvPicPr>
      <xdr:blipFill>
        <a:blip xmlns:r="http://schemas.openxmlformats.org/officeDocument/2006/relationships" r:embed="rId3" cstate="print"/>
        <a:srcRect t="21214"/>
        <a:stretch>
          <a:fillRect/>
        </a:stretch>
      </xdr:blipFill>
      <xdr:spPr bwMode="auto">
        <a:xfrm>
          <a:off x="2409826" y="6019800"/>
          <a:ext cx="4333874" cy="1414975"/>
        </a:xfrm>
        <a:prstGeom prst="rect">
          <a:avLst/>
        </a:prstGeom>
        <a:noFill/>
        <a:ln w="28575">
          <a:solidFill>
            <a:schemeClr val="tx1"/>
          </a:solidFill>
          <a:miter lim="800000"/>
          <a:headEnd/>
          <a:tailEnd type="none" w="med" len="med"/>
        </a:ln>
        <a:effectLst/>
      </xdr:spPr>
    </xdr:pic>
    <xdr:clientData/>
  </xdr:twoCellAnchor>
  <xdr:twoCellAnchor editAs="oneCell">
    <xdr:from>
      <xdr:col>2</xdr:col>
      <xdr:colOff>379594</xdr:colOff>
      <xdr:row>2</xdr:row>
      <xdr:rowOff>1876425</xdr:rowOff>
    </xdr:from>
    <xdr:to>
      <xdr:col>7</xdr:col>
      <xdr:colOff>1006635</xdr:colOff>
      <xdr:row>6</xdr:row>
      <xdr:rowOff>171450</xdr:rowOff>
    </xdr:to>
    <xdr:pic>
      <xdr:nvPicPr>
        <xdr:cNvPr id="5121" name="Picture 1"/>
        <xdr:cNvPicPr>
          <a:picLocks noChangeAspect="1" noChangeArrowheads="1"/>
        </xdr:cNvPicPr>
      </xdr:nvPicPr>
      <xdr:blipFill>
        <a:blip xmlns:r="http://schemas.openxmlformats.org/officeDocument/2006/relationships" r:embed="rId4" cstate="print"/>
        <a:srcRect t="1863" b="45984"/>
        <a:stretch>
          <a:fillRect/>
        </a:stretch>
      </xdr:blipFill>
      <xdr:spPr bwMode="auto">
        <a:xfrm>
          <a:off x="1217794" y="3181350"/>
          <a:ext cx="5132366" cy="1600200"/>
        </a:xfrm>
        <a:prstGeom prst="rect">
          <a:avLst/>
        </a:prstGeom>
        <a:noFill/>
        <a:ln w="28575">
          <a:solidFill>
            <a:schemeClr val="tx1"/>
          </a:solidFill>
          <a:miter lim="800000"/>
          <a:headEnd/>
          <a:tailEnd type="none" w="med" len="med"/>
        </a:ln>
        <a:effectLst/>
      </xdr:spPr>
    </xdr:pic>
    <xdr:clientData/>
  </xdr:twoCellAnchor>
  <xdr:twoCellAnchor>
    <xdr:from>
      <xdr:col>5</xdr:col>
      <xdr:colOff>763143</xdr:colOff>
      <xdr:row>2</xdr:row>
      <xdr:rowOff>2466975</xdr:rowOff>
    </xdr:from>
    <xdr:to>
      <xdr:col>7</xdr:col>
      <xdr:colOff>962024</xdr:colOff>
      <xdr:row>3</xdr:row>
      <xdr:rowOff>171450</xdr:rowOff>
    </xdr:to>
    <xdr:sp macro="" textlink="">
      <xdr:nvSpPr>
        <xdr:cNvPr id="6" name="Oval 28"/>
        <xdr:cNvSpPr>
          <a:spLocks noChangeArrowheads="1"/>
        </xdr:cNvSpPr>
      </xdr:nvSpPr>
      <xdr:spPr bwMode="auto">
        <a:xfrm flipH="1">
          <a:off x="3906393" y="3771900"/>
          <a:ext cx="2399156" cy="409575"/>
        </a:xfrm>
        <a:prstGeom prst="ellipse">
          <a:avLst/>
        </a:prstGeom>
        <a:noFill/>
        <a:ln w="38100">
          <a:solidFill>
            <a:srgbClr val="000000"/>
          </a:solidFill>
          <a:prstDash val="sysDot"/>
          <a:round/>
          <a:headEnd/>
          <a:tailEnd/>
        </a:ln>
      </xdr:spPr>
    </xdr:sp>
    <xdr:clientData/>
  </xdr:twoCellAnchor>
  <xdr:oneCellAnchor>
    <xdr:from>
      <xdr:col>3</xdr:col>
      <xdr:colOff>806273</xdr:colOff>
      <xdr:row>1</xdr:row>
      <xdr:rowOff>984357</xdr:rowOff>
    </xdr:from>
    <xdr:ext cx="517702" cy="311044"/>
    <xdr:sp macro="" textlink="">
      <xdr:nvSpPr>
        <xdr:cNvPr id="7" name="テキスト ボックス 6"/>
        <xdr:cNvSpPr txBox="1"/>
      </xdr:nvSpPr>
      <xdr:spPr>
        <a:xfrm>
          <a:off x="2330273" y="1127232"/>
          <a:ext cx="517702" cy="311044"/>
        </a:xfrm>
        <a:prstGeom prst="rect">
          <a:avLst/>
        </a:prstGeom>
        <a:solidFill>
          <a:schemeClr val="bg1"/>
        </a:solidFill>
        <a:ln>
          <a:solidFill>
            <a:schemeClr val="bg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b="1" i="0" baseline="0">
              <a:latin typeface="ＭＳ 明朝" pitchFamily="17" charset="-128"/>
              <a:ea typeface="ＭＳ 明朝" pitchFamily="17" charset="-128"/>
            </a:rPr>
            <a:t>(1)</a:t>
          </a:r>
          <a:endParaRPr kumimoji="1" lang="ja-JP" altLang="en-US" sz="1400" b="1" i="0" baseline="0">
            <a:latin typeface="ＭＳ 明朝" pitchFamily="17" charset="-128"/>
            <a:ea typeface="ＭＳ 明朝" pitchFamily="17" charset="-128"/>
          </a:endParaRPr>
        </a:p>
      </xdr:txBody>
    </xdr:sp>
    <xdr:clientData/>
  </xdr:oneCellAnchor>
  <xdr:twoCellAnchor>
    <xdr:from>
      <xdr:col>6</xdr:col>
      <xdr:colOff>923044</xdr:colOff>
      <xdr:row>3</xdr:row>
      <xdr:rowOff>70020</xdr:rowOff>
    </xdr:from>
    <xdr:to>
      <xdr:col>7</xdr:col>
      <xdr:colOff>1087934</xdr:colOff>
      <xdr:row>6</xdr:row>
      <xdr:rowOff>1505617</xdr:rowOff>
    </xdr:to>
    <xdr:grpSp>
      <xdr:nvGrpSpPr>
        <xdr:cNvPr id="9" name="グループ化 28"/>
        <xdr:cNvGrpSpPr>
          <a:grpSpLocks/>
        </xdr:cNvGrpSpPr>
      </xdr:nvGrpSpPr>
      <xdr:grpSpPr bwMode="auto">
        <a:xfrm rot="20319228">
          <a:off x="5266444" y="4080045"/>
          <a:ext cx="1165015" cy="2035672"/>
          <a:chOff x="5594020" y="6301658"/>
          <a:chExt cx="1091595" cy="1871811"/>
        </a:xfrm>
      </xdr:grpSpPr>
      <xdr:cxnSp macro="">
        <xdr:nvCxnSpPr>
          <xdr:cNvPr id="10" name="直線矢印コネクタ 9"/>
          <xdr:cNvCxnSpPr/>
        </xdr:nvCxnSpPr>
        <xdr:spPr>
          <a:xfrm flipV="1">
            <a:off x="5594020" y="6923069"/>
            <a:ext cx="1082646" cy="1250400"/>
          </a:xfrm>
          <a:prstGeom prst="straightConnector1">
            <a:avLst/>
          </a:prstGeom>
          <a:ln w="53975" cmpd="dbl">
            <a:solidFill>
              <a:schemeClr val="accent6">
                <a:lumMod val="75000"/>
              </a:schemeClr>
            </a:solidFill>
            <a:tailEnd type="none"/>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xdr:cNvCxnSpPr/>
        </xdr:nvCxnSpPr>
        <xdr:spPr>
          <a:xfrm>
            <a:off x="6077186" y="6301658"/>
            <a:ext cx="608429" cy="644146"/>
          </a:xfrm>
          <a:prstGeom prst="straightConnector1">
            <a:avLst/>
          </a:prstGeom>
          <a:ln w="53975" cmpd="dbl">
            <a:solidFill>
              <a:schemeClr val="accent6">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514345</xdr:colOff>
      <xdr:row>1</xdr:row>
      <xdr:rowOff>1000126</xdr:rowOff>
    </xdr:from>
    <xdr:to>
      <xdr:col>3</xdr:col>
      <xdr:colOff>409574</xdr:colOff>
      <xdr:row>2</xdr:row>
      <xdr:rowOff>1314450</xdr:rowOff>
    </xdr:to>
    <xdr:sp macro="" textlink="">
      <xdr:nvSpPr>
        <xdr:cNvPr id="14" name="Oval 28"/>
        <xdr:cNvSpPr>
          <a:spLocks noChangeArrowheads="1"/>
        </xdr:cNvSpPr>
      </xdr:nvSpPr>
      <xdr:spPr bwMode="auto">
        <a:xfrm flipH="1">
          <a:off x="1352545" y="1143001"/>
          <a:ext cx="581029" cy="1476374"/>
        </a:xfrm>
        <a:prstGeom prst="ellipse">
          <a:avLst/>
        </a:prstGeom>
        <a:noFill/>
        <a:ln w="38100">
          <a:solidFill>
            <a:srgbClr val="000000"/>
          </a:solidFill>
          <a:prstDash val="sysDot"/>
          <a:round/>
          <a:headEnd/>
          <a:tailEnd/>
        </a:ln>
      </xdr:spPr>
    </xdr:sp>
    <xdr:clientData/>
  </xdr:twoCellAnchor>
  <xdr:twoCellAnchor>
    <xdr:from>
      <xdr:col>6</xdr:col>
      <xdr:colOff>476250</xdr:colOff>
      <xdr:row>6</xdr:row>
      <xdr:rowOff>1761259</xdr:rowOff>
    </xdr:from>
    <xdr:to>
      <xdr:col>7</xdr:col>
      <xdr:colOff>1381125</xdr:colOff>
      <xdr:row>6</xdr:row>
      <xdr:rowOff>1971675</xdr:rowOff>
    </xdr:to>
    <xdr:sp macro="" textlink="">
      <xdr:nvSpPr>
        <xdr:cNvPr id="15" name="Oval 28"/>
        <xdr:cNvSpPr>
          <a:spLocks noChangeArrowheads="1"/>
        </xdr:cNvSpPr>
      </xdr:nvSpPr>
      <xdr:spPr bwMode="auto">
        <a:xfrm>
          <a:off x="4819650" y="6371359"/>
          <a:ext cx="1905000" cy="210416"/>
        </a:xfrm>
        <a:prstGeom prst="ellipse">
          <a:avLst/>
        </a:prstGeom>
        <a:noFill/>
        <a:ln w="53975">
          <a:solidFill>
            <a:srgbClr val="FF0000"/>
          </a:solidFill>
          <a:prstDash val="sysDot"/>
          <a:round/>
          <a:headEnd/>
          <a:tailEnd/>
        </a:ln>
      </xdr:spPr>
    </xdr:sp>
    <xdr:clientData/>
  </xdr:twoCellAnchor>
  <xdr:twoCellAnchor>
    <xdr:from>
      <xdr:col>3</xdr:col>
      <xdr:colOff>603789</xdr:colOff>
      <xdr:row>1</xdr:row>
      <xdr:rowOff>816337</xdr:rowOff>
    </xdr:from>
    <xdr:to>
      <xdr:col>3</xdr:col>
      <xdr:colOff>801776</xdr:colOff>
      <xdr:row>2</xdr:row>
      <xdr:rowOff>280078</xdr:rowOff>
    </xdr:to>
    <xdr:sp macro="" textlink="">
      <xdr:nvSpPr>
        <xdr:cNvPr id="16" name="上矢印 15"/>
        <xdr:cNvSpPr/>
      </xdr:nvSpPr>
      <xdr:spPr>
        <a:xfrm rot="2623625" flipH="1" flipV="1">
          <a:off x="2127789" y="959212"/>
          <a:ext cx="197987" cy="625791"/>
        </a:xfrm>
        <a:prstGeom prst="up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0</xdr:colOff>
      <xdr:row>8</xdr:row>
      <xdr:rowOff>219075</xdr:rowOff>
    </xdr:from>
    <xdr:to>
      <xdr:col>6</xdr:col>
      <xdr:colOff>933450</xdr:colOff>
      <xdr:row>8</xdr:row>
      <xdr:rowOff>638175</xdr:rowOff>
    </xdr:to>
    <xdr:cxnSp macro="">
      <xdr:nvCxnSpPr>
        <xdr:cNvPr id="19" name="直線矢印コネクタ 18"/>
        <xdr:cNvCxnSpPr/>
      </xdr:nvCxnSpPr>
      <xdr:spPr>
        <a:xfrm>
          <a:off x="3057525" y="8058150"/>
          <a:ext cx="2219325" cy="419100"/>
        </a:xfrm>
        <a:prstGeom prst="straightConnector1">
          <a:avLst/>
        </a:prstGeom>
        <a:ln w="53975" cmpd="dbl">
          <a:solidFill>
            <a:srgbClr val="FF0000"/>
          </a:solidFill>
          <a:headEnd type="none" w="med" len="med"/>
          <a:tailEnd type="triangle"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942975</xdr:colOff>
      <xdr:row>6</xdr:row>
      <xdr:rowOff>1808884</xdr:rowOff>
    </xdr:from>
    <xdr:to>
      <xdr:col>3</xdr:col>
      <xdr:colOff>1257300</xdr:colOff>
      <xdr:row>6</xdr:row>
      <xdr:rowOff>2057400</xdr:rowOff>
    </xdr:to>
    <xdr:sp macro="" textlink="">
      <xdr:nvSpPr>
        <xdr:cNvPr id="20" name="Oval 28"/>
        <xdr:cNvSpPr>
          <a:spLocks noChangeArrowheads="1"/>
        </xdr:cNvSpPr>
      </xdr:nvSpPr>
      <xdr:spPr bwMode="auto">
        <a:xfrm>
          <a:off x="2466975" y="6418984"/>
          <a:ext cx="314325" cy="248516"/>
        </a:xfrm>
        <a:prstGeom prst="ellipse">
          <a:avLst/>
        </a:prstGeom>
        <a:noFill/>
        <a:ln w="53975">
          <a:solidFill>
            <a:srgbClr val="FF0000"/>
          </a:solidFill>
          <a:prstDash val="sysDot"/>
          <a:round/>
          <a:headEnd/>
          <a:tailEnd/>
        </a:ln>
      </xdr:spPr>
    </xdr:sp>
    <xdr:clientData/>
  </xdr:twoCellAnchor>
  <xdr:twoCellAnchor>
    <xdr:from>
      <xdr:col>2</xdr:col>
      <xdr:colOff>454959</xdr:colOff>
      <xdr:row>2</xdr:row>
      <xdr:rowOff>2447721</xdr:rowOff>
    </xdr:from>
    <xdr:to>
      <xdr:col>3</xdr:col>
      <xdr:colOff>206189</xdr:colOff>
      <xdr:row>3</xdr:row>
      <xdr:rowOff>197580</xdr:rowOff>
    </xdr:to>
    <xdr:sp macro="" textlink="">
      <xdr:nvSpPr>
        <xdr:cNvPr id="26" name="Oval 28"/>
        <xdr:cNvSpPr>
          <a:spLocks noChangeArrowheads="1"/>
        </xdr:cNvSpPr>
      </xdr:nvSpPr>
      <xdr:spPr bwMode="auto">
        <a:xfrm flipH="1">
          <a:off x="1293159" y="3752646"/>
          <a:ext cx="437030" cy="454959"/>
        </a:xfrm>
        <a:prstGeom prst="ellipse">
          <a:avLst/>
        </a:prstGeom>
        <a:noFill/>
        <a:ln w="38100">
          <a:solidFill>
            <a:srgbClr val="000000"/>
          </a:solidFill>
          <a:prstDash val="sysDot"/>
          <a:round/>
          <a:headEnd/>
          <a:tailEnd/>
        </a:ln>
      </xdr:spPr>
    </xdr:sp>
    <xdr:clientData/>
  </xdr:twoCellAnchor>
  <xdr:oneCellAnchor>
    <xdr:from>
      <xdr:col>1</xdr:col>
      <xdr:colOff>619125</xdr:colOff>
      <xdr:row>2</xdr:row>
      <xdr:rowOff>2543175</xdr:rowOff>
    </xdr:from>
    <xdr:ext cx="517702" cy="311044"/>
    <xdr:sp macro="" textlink="">
      <xdr:nvSpPr>
        <xdr:cNvPr id="23" name="テキスト ボックス 22"/>
        <xdr:cNvSpPr txBox="1"/>
      </xdr:nvSpPr>
      <xdr:spPr>
        <a:xfrm>
          <a:off x="771525" y="3848100"/>
          <a:ext cx="517702" cy="311044"/>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b="1" i="0" baseline="0">
              <a:latin typeface="ＭＳ 明朝" pitchFamily="17" charset="-128"/>
              <a:ea typeface="ＭＳ 明朝" pitchFamily="17" charset="-128"/>
            </a:rPr>
            <a:t>(1)</a:t>
          </a:r>
          <a:endParaRPr kumimoji="1" lang="ja-JP" altLang="en-US" sz="1400" b="1" i="0" baseline="0">
            <a:latin typeface="ＭＳ 明朝" pitchFamily="17" charset="-128"/>
            <a:ea typeface="ＭＳ 明朝" pitchFamily="17" charset="-128"/>
          </a:endParaRPr>
        </a:p>
      </xdr:txBody>
    </xdr:sp>
    <xdr:clientData/>
  </xdr:oneCellAnchor>
  <xdr:oneCellAnchor>
    <xdr:from>
      <xdr:col>7</xdr:col>
      <xdr:colOff>933450</xdr:colOff>
      <xdr:row>2</xdr:row>
      <xdr:rowOff>2247900</xdr:rowOff>
    </xdr:from>
    <xdr:ext cx="517702" cy="311044"/>
    <xdr:sp macro="" textlink="">
      <xdr:nvSpPr>
        <xdr:cNvPr id="24" name="テキスト ボックス 23"/>
        <xdr:cNvSpPr txBox="1"/>
      </xdr:nvSpPr>
      <xdr:spPr>
        <a:xfrm>
          <a:off x="6276975" y="3552825"/>
          <a:ext cx="517702" cy="311044"/>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b="1" i="0" baseline="0">
              <a:latin typeface="ＭＳ 明朝" pitchFamily="17" charset="-128"/>
              <a:ea typeface="ＭＳ 明朝" pitchFamily="17" charset="-128"/>
            </a:rPr>
            <a:t>(2)</a:t>
          </a:r>
          <a:endParaRPr kumimoji="1" lang="ja-JP" altLang="en-US" sz="1400" b="1" i="0" baseline="0">
            <a:latin typeface="ＭＳ 明朝" pitchFamily="17" charset="-128"/>
            <a:ea typeface="ＭＳ 明朝" pitchFamily="17" charset="-128"/>
          </a:endParaRPr>
        </a:p>
      </xdr:txBody>
    </xdr:sp>
    <xdr:clientData/>
  </xdr:oneCellAnchor>
  <xdr:twoCellAnchor>
    <xdr:from>
      <xdr:col>3</xdr:col>
      <xdr:colOff>209550</xdr:colOff>
      <xdr:row>3</xdr:row>
      <xdr:rowOff>19050</xdr:rowOff>
    </xdr:from>
    <xdr:to>
      <xdr:col>6</xdr:col>
      <xdr:colOff>938893</xdr:colOff>
      <xdr:row>6</xdr:row>
      <xdr:rowOff>1743075</xdr:rowOff>
    </xdr:to>
    <xdr:sp macro="" textlink="">
      <xdr:nvSpPr>
        <xdr:cNvPr id="29" name="フリーフォーム 28"/>
        <xdr:cNvSpPr/>
      </xdr:nvSpPr>
      <xdr:spPr>
        <a:xfrm>
          <a:off x="1733550" y="4029075"/>
          <a:ext cx="3548743" cy="2324100"/>
        </a:xfrm>
        <a:custGeom>
          <a:avLst/>
          <a:gdLst>
            <a:gd name="connsiteX0" fmla="*/ 1428750 w 3837214"/>
            <a:gd name="connsiteY0" fmla="*/ 3224893 h 3224893"/>
            <a:gd name="connsiteX1" fmla="*/ 3837214 w 3837214"/>
            <a:gd name="connsiteY1" fmla="*/ 2109107 h 3224893"/>
            <a:gd name="connsiteX2" fmla="*/ 3837214 w 3837214"/>
            <a:gd name="connsiteY2" fmla="*/ 802821 h 3224893"/>
            <a:gd name="connsiteX3" fmla="*/ 0 w 3837214"/>
            <a:gd name="connsiteY3" fmla="*/ 0 h 3224893"/>
          </a:gdLst>
          <a:ahLst/>
          <a:cxnLst>
            <a:cxn ang="0">
              <a:pos x="connsiteX0" y="connsiteY0"/>
            </a:cxn>
            <a:cxn ang="0">
              <a:pos x="connsiteX1" y="connsiteY1"/>
            </a:cxn>
            <a:cxn ang="0">
              <a:pos x="connsiteX2" y="connsiteY2"/>
            </a:cxn>
            <a:cxn ang="0">
              <a:pos x="connsiteX3" y="connsiteY3"/>
            </a:cxn>
          </a:cxnLst>
          <a:rect l="l" t="t" r="r" b="b"/>
          <a:pathLst>
            <a:path w="3837214" h="3224893">
              <a:moveTo>
                <a:pt x="1428750" y="3224893"/>
              </a:moveTo>
              <a:lnTo>
                <a:pt x="3837214" y="2109107"/>
              </a:lnTo>
              <a:lnTo>
                <a:pt x="3837214" y="802821"/>
              </a:lnTo>
              <a:lnTo>
                <a:pt x="0" y="0"/>
              </a:lnTo>
            </a:path>
          </a:pathLst>
        </a:custGeom>
        <a:ln w="53975" cmpd="dbl">
          <a:solidFill>
            <a:schemeClr val="accent6">
              <a:lumMod val="75000"/>
            </a:schemeClr>
          </a:solidFill>
          <a:headEnd type="none" w="med" len="med"/>
          <a:tailEnd type="triangle" w="med" len="med"/>
        </a:ln>
      </xdr:spPr>
      <xdr:style>
        <a:lnRef idx="1">
          <a:schemeClr val="accent6"/>
        </a:lnRef>
        <a:fillRef idx="0">
          <a:schemeClr val="accent6"/>
        </a:fillRef>
        <a:effectRef idx="0">
          <a:schemeClr val="accent6"/>
        </a:effectRef>
        <a:fontRef idx="minor">
          <a:schemeClr val="tx1"/>
        </a:fontRef>
      </xdr:style>
      <xdr:txBody>
        <a:bodyPr vertOverflow="clip" rtlCol="0" anchor="ctr"/>
        <a:lstStyle/>
        <a:p>
          <a:pPr algn="ctr"/>
          <a:endParaRPr kumimoji="1" lang="ja-JP" altLang="en-US" sz="1100"/>
        </a:p>
      </xdr:txBody>
    </xdr:sp>
    <xdr:clientData/>
  </xdr:twoCellAnchor>
  <xdr:twoCellAnchor>
    <xdr:from>
      <xdr:col>5</xdr:col>
      <xdr:colOff>175342</xdr:colOff>
      <xdr:row>8</xdr:row>
      <xdr:rowOff>342900</xdr:rowOff>
    </xdr:from>
    <xdr:to>
      <xdr:col>5</xdr:col>
      <xdr:colOff>475128</xdr:colOff>
      <xdr:row>8</xdr:row>
      <xdr:rowOff>654984</xdr:rowOff>
    </xdr:to>
    <xdr:sp macro="" textlink="">
      <xdr:nvSpPr>
        <xdr:cNvPr id="31" name="Oval 28"/>
        <xdr:cNvSpPr>
          <a:spLocks noChangeAspect="1" noChangeArrowheads="1"/>
        </xdr:cNvSpPr>
      </xdr:nvSpPr>
      <xdr:spPr bwMode="auto">
        <a:xfrm flipH="1">
          <a:off x="3318592" y="8181975"/>
          <a:ext cx="299786" cy="312084"/>
        </a:xfrm>
        <a:prstGeom prst="ellipse">
          <a:avLst/>
        </a:prstGeom>
        <a:noFill/>
        <a:ln w="38100">
          <a:solidFill>
            <a:srgbClr val="000000"/>
          </a:solidFill>
          <a:prstDash val="sysDot"/>
          <a:round/>
          <a:headEnd/>
          <a:tailEnd/>
        </a:ln>
      </xdr:spPr>
    </xdr:sp>
    <xdr:clientData/>
  </xdr:twoCellAnchor>
  <xdr:oneCellAnchor>
    <xdr:from>
      <xdr:col>3</xdr:col>
      <xdr:colOff>1304925</xdr:colOff>
      <xdr:row>8</xdr:row>
      <xdr:rowOff>438150</xdr:rowOff>
    </xdr:from>
    <xdr:ext cx="517702" cy="311044"/>
    <xdr:sp macro="" textlink="">
      <xdr:nvSpPr>
        <xdr:cNvPr id="32" name="テキスト ボックス 31"/>
        <xdr:cNvSpPr txBox="1"/>
      </xdr:nvSpPr>
      <xdr:spPr>
        <a:xfrm>
          <a:off x="2828925" y="8277225"/>
          <a:ext cx="517702" cy="311044"/>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1400" b="1" i="0" baseline="0">
              <a:latin typeface="ＭＳ 明朝" pitchFamily="17" charset="-128"/>
              <a:ea typeface="ＭＳ 明朝" pitchFamily="17" charset="-128"/>
            </a:rPr>
            <a:t>(3)</a:t>
          </a:r>
          <a:endParaRPr kumimoji="1" lang="ja-JP" altLang="en-US" sz="1400" b="1" i="0" baseline="0">
            <a:latin typeface="ＭＳ 明朝" pitchFamily="17" charset="-128"/>
            <a:ea typeface="ＭＳ 明朝" pitchFamily="17" charset="-128"/>
          </a:endParaRPr>
        </a:p>
      </xdr:txBody>
    </xdr:sp>
    <xdr:clientData/>
  </xdr:oneCellAnchor>
  <xdr:oneCellAnchor>
    <xdr:from>
      <xdr:col>6</xdr:col>
      <xdr:colOff>847725</xdr:colOff>
      <xdr:row>8</xdr:row>
      <xdr:rowOff>304800</xdr:rowOff>
    </xdr:from>
    <xdr:ext cx="517702" cy="311044"/>
    <xdr:sp macro="" textlink="">
      <xdr:nvSpPr>
        <xdr:cNvPr id="34" name="テキスト ボックス 33"/>
        <xdr:cNvSpPr txBox="1"/>
      </xdr:nvSpPr>
      <xdr:spPr>
        <a:xfrm>
          <a:off x="5191125" y="8143875"/>
          <a:ext cx="517702" cy="311044"/>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400" b="1" i="0" baseline="0">
              <a:latin typeface="ＭＳ 明朝" pitchFamily="17" charset="-128"/>
              <a:ea typeface="ＭＳ 明朝" pitchFamily="17" charset="-128"/>
            </a:rPr>
            <a:t>(4)</a:t>
          </a:r>
          <a:endParaRPr kumimoji="1" lang="ja-JP" altLang="en-US" sz="1400" b="1" i="0" baseline="0">
            <a:latin typeface="ＭＳ 明朝" pitchFamily="17" charset="-128"/>
            <a:ea typeface="ＭＳ 明朝" pitchFamily="17" charset="-128"/>
          </a:endParaRPr>
        </a:p>
      </xdr:txBody>
    </xdr:sp>
    <xdr:clientData/>
  </xdr:oneCellAnchor>
  <xdr:twoCellAnchor editAs="oneCell">
    <xdr:from>
      <xdr:col>5</xdr:col>
      <xdr:colOff>1111284</xdr:colOff>
      <xdr:row>9</xdr:row>
      <xdr:rowOff>114299</xdr:rowOff>
    </xdr:from>
    <xdr:to>
      <xdr:col>7</xdr:col>
      <xdr:colOff>1562100</xdr:colOff>
      <xdr:row>19</xdr:row>
      <xdr:rowOff>28574</xdr:rowOff>
    </xdr:to>
    <xdr:pic>
      <xdr:nvPicPr>
        <xdr:cNvPr id="27" name="Picture 1"/>
        <xdr:cNvPicPr>
          <a:picLocks noChangeAspect="1" noChangeArrowheads="1"/>
        </xdr:cNvPicPr>
      </xdr:nvPicPr>
      <xdr:blipFill>
        <a:blip xmlns:r="http://schemas.openxmlformats.org/officeDocument/2006/relationships" r:embed="rId5" cstate="print"/>
        <a:srcRect l="34757" t="57276" r="33146" b="7649"/>
        <a:stretch>
          <a:fillRect/>
        </a:stretch>
      </xdr:blipFill>
      <xdr:spPr bwMode="auto">
        <a:xfrm>
          <a:off x="4254534" y="9201149"/>
          <a:ext cx="2651091" cy="1628775"/>
        </a:xfrm>
        <a:prstGeom prst="rect">
          <a:avLst/>
        </a:prstGeom>
        <a:noFill/>
        <a:ln w="38100">
          <a:solidFill>
            <a:schemeClr val="tx1"/>
          </a:solidFill>
          <a:miter lim="800000"/>
          <a:headEnd/>
          <a:tailEnd type="none" w="med" len="med"/>
        </a:ln>
        <a:effectLst/>
      </xdr:spPr>
    </xdr:pic>
    <xdr:clientData/>
  </xdr:twoCellAnchor>
  <xdr:twoCellAnchor>
    <xdr:from>
      <xdr:col>7</xdr:col>
      <xdr:colOff>285750</xdr:colOff>
      <xdr:row>12</xdr:row>
      <xdr:rowOff>114300</xdr:rowOff>
    </xdr:from>
    <xdr:to>
      <xdr:col>7</xdr:col>
      <xdr:colOff>1219200</xdr:colOff>
      <xdr:row>13</xdr:row>
      <xdr:rowOff>123825</xdr:rowOff>
    </xdr:to>
    <xdr:sp macro="" textlink="">
      <xdr:nvSpPr>
        <xdr:cNvPr id="28" name="Oval 28"/>
        <xdr:cNvSpPr>
          <a:spLocks noChangeArrowheads="1"/>
        </xdr:cNvSpPr>
      </xdr:nvSpPr>
      <xdr:spPr bwMode="auto">
        <a:xfrm flipH="1">
          <a:off x="5629275" y="9782175"/>
          <a:ext cx="933450" cy="171450"/>
        </a:xfrm>
        <a:prstGeom prst="ellipse">
          <a:avLst/>
        </a:prstGeom>
        <a:noFill/>
        <a:ln w="38100">
          <a:solidFill>
            <a:srgbClr val="000000"/>
          </a:solidFill>
          <a:prstDash val="sysDot"/>
          <a:round/>
          <a:headEnd/>
          <a:tailEnd/>
        </a:ln>
      </xdr:spPr>
    </xdr:sp>
    <xdr:clientData/>
  </xdr:twoCellAnchor>
  <xdr:twoCellAnchor>
    <xdr:from>
      <xdr:col>5</xdr:col>
      <xdr:colOff>356678</xdr:colOff>
      <xdr:row>10</xdr:row>
      <xdr:rowOff>0</xdr:rowOff>
    </xdr:from>
    <xdr:to>
      <xdr:col>7</xdr:col>
      <xdr:colOff>142875</xdr:colOff>
      <xdr:row>19</xdr:row>
      <xdr:rowOff>38100</xdr:rowOff>
    </xdr:to>
    <xdr:grpSp>
      <xdr:nvGrpSpPr>
        <xdr:cNvPr id="30" name="グループ化 29"/>
        <xdr:cNvGrpSpPr/>
      </xdr:nvGrpSpPr>
      <xdr:grpSpPr>
        <a:xfrm>
          <a:off x="3499928" y="9344025"/>
          <a:ext cx="1986472" cy="1495425"/>
          <a:chOff x="3499928" y="9153525"/>
          <a:chExt cx="1986472" cy="1466850"/>
        </a:xfrm>
      </xdr:grpSpPr>
      <xdr:pic>
        <xdr:nvPicPr>
          <xdr:cNvPr id="33" name="Picture 1"/>
          <xdr:cNvPicPr>
            <a:picLocks noChangeAspect="1" noChangeArrowheads="1"/>
          </xdr:cNvPicPr>
        </xdr:nvPicPr>
        <xdr:blipFill>
          <a:blip xmlns:r="http://schemas.openxmlformats.org/officeDocument/2006/relationships" r:embed="rId6" cstate="print"/>
          <a:srcRect/>
          <a:stretch>
            <a:fillRect/>
          </a:stretch>
        </xdr:blipFill>
        <xdr:spPr bwMode="auto">
          <a:xfrm>
            <a:off x="3499928" y="9153525"/>
            <a:ext cx="1986472" cy="1466850"/>
          </a:xfrm>
          <a:prstGeom prst="rect">
            <a:avLst/>
          </a:prstGeom>
          <a:noFill/>
          <a:ln w="28575">
            <a:solidFill>
              <a:schemeClr val="tx1"/>
            </a:solidFill>
            <a:miter lim="800000"/>
            <a:headEnd/>
            <a:tailEnd type="none" w="med" len="med"/>
          </a:ln>
          <a:effectLst/>
        </xdr:spPr>
      </xdr:pic>
      <xdr:sp macro="" textlink="">
        <xdr:nvSpPr>
          <xdr:cNvPr id="37" name="テキスト ボックス 36"/>
          <xdr:cNvSpPr txBox="1"/>
        </xdr:nvSpPr>
        <xdr:spPr>
          <a:xfrm>
            <a:off x="4943475" y="9429750"/>
            <a:ext cx="517702" cy="311044"/>
          </a:xfrm>
          <a:prstGeom prst="rect">
            <a:avLst/>
          </a:prstGeom>
          <a:solidFill>
            <a:schemeClr val="bg1"/>
          </a:solidFill>
          <a:ln>
            <a:solidFill>
              <a:schemeClr val="bg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1400" b="1" i="0" baseline="0">
                <a:latin typeface="ＭＳ 明朝" pitchFamily="17" charset="-128"/>
                <a:ea typeface="ＭＳ 明朝" pitchFamily="17" charset="-128"/>
              </a:rPr>
              <a:t>(5)</a:t>
            </a:r>
            <a:endParaRPr kumimoji="1" lang="ja-JP" altLang="en-US" sz="1400" b="1" i="0" baseline="0">
              <a:latin typeface="ＭＳ 明朝" pitchFamily="17" charset="-128"/>
              <a:ea typeface="ＭＳ 明朝" pitchFamily="17" charset="-128"/>
            </a:endParaRPr>
          </a:p>
        </xdr:txBody>
      </xdr:sp>
      <xdr:pic>
        <xdr:nvPicPr>
          <xdr:cNvPr id="38" name="Picture 1"/>
          <xdr:cNvPicPr>
            <a:picLocks noChangeAspect="1" noChangeArrowheads="1"/>
          </xdr:cNvPicPr>
        </xdr:nvPicPr>
        <xdr:blipFill>
          <a:blip xmlns:r="http://schemas.openxmlformats.org/officeDocument/2006/relationships" r:embed="rId6" cstate="print"/>
          <a:srcRect t="74675" r="61607" b="14054"/>
          <a:stretch>
            <a:fillRect/>
          </a:stretch>
        </xdr:blipFill>
        <xdr:spPr bwMode="auto">
          <a:xfrm>
            <a:off x="3709478" y="9963150"/>
            <a:ext cx="1186372" cy="257175"/>
          </a:xfrm>
          <a:prstGeom prst="rect">
            <a:avLst/>
          </a:prstGeom>
          <a:noFill/>
          <a:ln w="19050">
            <a:solidFill>
              <a:schemeClr val="tx1"/>
            </a:solidFill>
            <a:miter lim="800000"/>
            <a:headEnd/>
            <a:tailEnd type="none" w="med" len="med"/>
          </a:ln>
          <a:effectLst/>
        </xdr:spPr>
      </xdr:pic>
      <xdr:cxnSp macro="">
        <xdr:nvCxnSpPr>
          <xdr:cNvPr id="39" name="直線コネクタ 38"/>
          <xdr:cNvCxnSpPr/>
        </xdr:nvCxnSpPr>
        <xdr:spPr>
          <a:xfrm flipH="1">
            <a:off x="3533775" y="10220325"/>
            <a:ext cx="161925" cy="5715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40" name="直線コネクタ 39"/>
          <xdr:cNvCxnSpPr/>
        </xdr:nvCxnSpPr>
        <xdr:spPr>
          <a:xfrm flipH="1">
            <a:off x="4191000" y="10229850"/>
            <a:ext cx="742951" cy="114300"/>
          </a:xfrm>
          <a:prstGeom prst="line">
            <a:avLst/>
          </a:prstGeom>
          <a:ln w="19050"/>
        </xdr:spPr>
        <xdr:style>
          <a:lnRef idx="1">
            <a:schemeClr val="dk1"/>
          </a:lnRef>
          <a:fillRef idx="0">
            <a:schemeClr val="dk1"/>
          </a:fillRef>
          <a:effectRef idx="0">
            <a:schemeClr val="dk1"/>
          </a:effectRef>
          <a:fontRef idx="minor">
            <a:schemeClr val="tx1"/>
          </a:fontRef>
        </xdr:style>
      </xdr:cxnSp>
      <xdr:sp macro="" textlink="">
        <xdr:nvSpPr>
          <xdr:cNvPr id="41" name="角丸四角形吹き出し 40"/>
          <xdr:cNvSpPr/>
        </xdr:nvSpPr>
        <xdr:spPr>
          <a:xfrm>
            <a:off x="3571875" y="9391650"/>
            <a:ext cx="1295400" cy="523875"/>
          </a:xfrm>
          <a:prstGeom prst="wedgeRoundRectCallout">
            <a:avLst/>
          </a:prstGeom>
          <a:ln w="19050"/>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ja-JP" altLang="en-US" sz="1100" b="1"/>
              <a:t>必ずチェックを入れてください。</a:t>
            </a:r>
          </a:p>
        </xdr:txBody>
      </xdr:sp>
    </xdr:grpSp>
    <xdr:clientData/>
  </xdr:twoCellAnchor>
  <xdr:twoCellAnchor>
    <xdr:from>
      <xdr:col>3</xdr:col>
      <xdr:colOff>1285876</xdr:colOff>
      <xdr:row>6</xdr:row>
      <xdr:rowOff>1743075</xdr:rowOff>
    </xdr:from>
    <xdr:to>
      <xdr:col>4</xdr:col>
      <xdr:colOff>6891</xdr:colOff>
      <xdr:row>6</xdr:row>
      <xdr:rowOff>1809750</xdr:rowOff>
    </xdr:to>
    <xdr:cxnSp macro="">
      <xdr:nvCxnSpPr>
        <xdr:cNvPr id="46" name="直線コネクタ 45"/>
        <xdr:cNvCxnSpPr/>
      </xdr:nvCxnSpPr>
      <xdr:spPr>
        <a:xfrm flipH="1">
          <a:off x="2809876" y="6353175"/>
          <a:ext cx="254540" cy="66675"/>
        </a:xfrm>
        <a:prstGeom prst="line">
          <a:avLst/>
        </a:prstGeom>
        <a:ln w="53975" cmpd="dbl">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2</xdr:row>
      <xdr:rowOff>1466850</xdr:rowOff>
    </xdr:from>
    <xdr:to>
      <xdr:col>5</xdr:col>
      <xdr:colOff>1000125</xdr:colOff>
      <xdr:row>2</xdr:row>
      <xdr:rowOff>1733550</xdr:rowOff>
    </xdr:to>
    <xdr:sp macro="" textlink="">
      <xdr:nvSpPr>
        <xdr:cNvPr id="2" name="テキスト ボックス 1"/>
        <xdr:cNvSpPr txBox="1"/>
      </xdr:nvSpPr>
      <xdr:spPr>
        <a:xfrm>
          <a:off x="114300" y="2771775"/>
          <a:ext cx="402907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S創英ﾌﾟﾚｾﾞﾝｽEB" panose="02020800000000000000" pitchFamily="18" charset="-128"/>
              <a:ea typeface="HGS創英ﾌﾟﾚｾﾞﾝｽEB" panose="02020800000000000000" pitchFamily="18" charset="-128"/>
            </a:rPr>
            <a:t>３　児童質問紙・学校質問紙の表の作成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3</xdr:row>
      <xdr:rowOff>254224</xdr:rowOff>
    </xdr:from>
    <xdr:to>
      <xdr:col>6</xdr:col>
      <xdr:colOff>857250</xdr:colOff>
      <xdr:row>3</xdr:row>
      <xdr:rowOff>1752601</xdr:rowOff>
    </xdr:to>
    <xdr:pic>
      <xdr:nvPicPr>
        <xdr:cNvPr id="10" name="図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273524"/>
          <a:ext cx="5124450" cy="149837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9526</xdr:colOff>
      <xdr:row>3</xdr:row>
      <xdr:rowOff>1933575</xdr:rowOff>
    </xdr:from>
    <xdr:to>
      <xdr:col>6</xdr:col>
      <xdr:colOff>0</xdr:colOff>
      <xdr:row>5</xdr:row>
      <xdr:rowOff>378137</xdr:rowOff>
    </xdr:to>
    <xdr:pic>
      <xdr:nvPicPr>
        <xdr:cNvPr id="307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161926" y="3952875"/>
          <a:ext cx="4181474" cy="854387"/>
        </a:xfrm>
        <a:prstGeom prst="rect">
          <a:avLst/>
        </a:prstGeom>
        <a:noFill/>
        <a:ln w="28575">
          <a:solidFill>
            <a:sysClr val="windowText" lastClr="000000"/>
          </a:solidFill>
          <a:miter lim="800000"/>
          <a:headEnd/>
          <a:tailEnd type="none" w="med" len="med"/>
        </a:ln>
        <a:effectLst/>
      </xdr:spPr>
    </xdr:pic>
    <xdr:clientData/>
  </xdr:twoCellAnchor>
  <xdr:twoCellAnchor>
    <xdr:from>
      <xdr:col>1</xdr:col>
      <xdr:colOff>523875</xdr:colOff>
      <xdr:row>5</xdr:row>
      <xdr:rowOff>19050</xdr:rowOff>
    </xdr:from>
    <xdr:to>
      <xdr:col>5</xdr:col>
      <xdr:colOff>85724</xdr:colOff>
      <xdr:row>5</xdr:row>
      <xdr:rowOff>247650</xdr:rowOff>
    </xdr:to>
    <xdr:sp macro="" textlink="">
      <xdr:nvSpPr>
        <xdr:cNvPr id="4" name="角丸四角形 3"/>
        <xdr:cNvSpPr/>
      </xdr:nvSpPr>
      <xdr:spPr>
        <a:xfrm>
          <a:off x="676275" y="4448175"/>
          <a:ext cx="2552699" cy="2286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333375</xdr:colOff>
      <xdr:row>3</xdr:row>
      <xdr:rowOff>1962150</xdr:rowOff>
    </xdr:from>
    <xdr:to>
      <xdr:col>7</xdr:col>
      <xdr:colOff>133350</xdr:colOff>
      <xdr:row>5</xdr:row>
      <xdr:rowOff>270102</xdr:rowOff>
    </xdr:to>
    <xdr:sp macro="" textlink="">
      <xdr:nvSpPr>
        <xdr:cNvPr id="5" name="角丸四角形吹き出し 4"/>
        <xdr:cNvSpPr/>
      </xdr:nvSpPr>
      <xdr:spPr>
        <a:xfrm>
          <a:off x="3476625" y="3981450"/>
          <a:ext cx="2000250" cy="717777"/>
        </a:xfrm>
        <a:prstGeom prst="wedgeRoundRectCallout">
          <a:avLst>
            <a:gd name="adj1" fmla="val -54822"/>
            <a:gd name="adj2" fmla="val 27708"/>
            <a:gd name="adj3" fmla="val 16667"/>
          </a:avLst>
        </a:prstGeom>
        <a:ln w="19050"/>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ja-JP" altLang="en-US" sz="1100" b="1"/>
            <a:t>学校名および調査対象者数を入力してください。</a:t>
          </a:r>
        </a:p>
      </xdr:txBody>
    </xdr:sp>
    <xdr:clientData/>
  </xdr:twoCellAnchor>
  <xdr:twoCellAnchor>
    <xdr:from>
      <xdr:col>3</xdr:col>
      <xdr:colOff>1123949</xdr:colOff>
      <xdr:row>3</xdr:row>
      <xdr:rowOff>695325</xdr:rowOff>
    </xdr:from>
    <xdr:to>
      <xdr:col>6</xdr:col>
      <xdr:colOff>990599</xdr:colOff>
      <xdr:row>3</xdr:row>
      <xdr:rowOff>1724024</xdr:rowOff>
    </xdr:to>
    <xdr:sp macro="" textlink="">
      <xdr:nvSpPr>
        <xdr:cNvPr id="9" name="角丸四角形 8"/>
        <xdr:cNvSpPr/>
      </xdr:nvSpPr>
      <xdr:spPr>
        <a:xfrm>
          <a:off x="2647949" y="2714625"/>
          <a:ext cx="2686050" cy="102869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6</xdr:col>
      <xdr:colOff>571498</xdr:colOff>
      <xdr:row>3</xdr:row>
      <xdr:rowOff>266700</xdr:rowOff>
    </xdr:from>
    <xdr:to>
      <xdr:col>7</xdr:col>
      <xdr:colOff>1447799</xdr:colOff>
      <xdr:row>3</xdr:row>
      <xdr:rowOff>841602</xdr:rowOff>
    </xdr:to>
    <xdr:sp macro="" textlink="">
      <xdr:nvSpPr>
        <xdr:cNvPr id="13" name="角丸四角形吹き出し 12"/>
        <xdr:cNvSpPr/>
      </xdr:nvSpPr>
      <xdr:spPr>
        <a:xfrm>
          <a:off x="4914898" y="2286000"/>
          <a:ext cx="1876426" cy="574902"/>
        </a:xfrm>
        <a:prstGeom prst="wedgeRoundRectCallout">
          <a:avLst>
            <a:gd name="adj1" fmla="val -54887"/>
            <a:gd name="adj2" fmla="val 32678"/>
            <a:gd name="adj3" fmla="val 16667"/>
          </a:avLst>
        </a:prstGeom>
        <a:ln w="19050"/>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ja-JP" altLang="en-US" sz="1100" b="1"/>
            <a:t>区名及び学校名、校長名の入力をお願いします。</a:t>
          </a:r>
        </a:p>
      </xdr:txBody>
    </xdr:sp>
    <xdr:clientData/>
  </xdr:twoCellAnchor>
  <xdr:twoCellAnchor editAs="oneCell">
    <xdr:from>
      <xdr:col>5</xdr:col>
      <xdr:colOff>75197</xdr:colOff>
      <xdr:row>10</xdr:row>
      <xdr:rowOff>76200</xdr:rowOff>
    </xdr:from>
    <xdr:to>
      <xdr:col>7</xdr:col>
      <xdr:colOff>1657284</xdr:colOff>
      <xdr:row>17</xdr:row>
      <xdr:rowOff>104775</xdr:rowOff>
    </xdr:to>
    <xdr:pic>
      <xdr:nvPicPr>
        <xdr:cNvPr id="8" name="図 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16776" y="8899358"/>
          <a:ext cx="3787876" cy="1933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1335171</xdr:colOff>
      <xdr:row>12</xdr:row>
      <xdr:rowOff>90572</xdr:rowOff>
    </xdr:from>
    <xdr:to>
      <xdr:col>5</xdr:col>
      <xdr:colOff>175293</xdr:colOff>
      <xdr:row>12</xdr:row>
      <xdr:rowOff>147722</xdr:rowOff>
    </xdr:to>
    <xdr:cxnSp macro="">
      <xdr:nvCxnSpPr>
        <xdr:cNvPr id="11" name="直線矢印コネクタ 10"/>
        <xdr:cNvCxnSpPr/>
      </xdr:nvCxnSpPr>
      <xdr:spPr>
        <a:xfrm>
          <a:off x="2855829" y="9189454"/>
          <a:ext cx="461043" cy="5715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1094539</xdr:colOff>
      <xdr:row>12</xdr:row>
      <xdr:rowOff>568158</xdr:rowOff>
    </xdr:from>
    <xdr:to>
      <xdr:col>5</xdr:col>
      <xdr:colOff>66842</xdr:colOff>
      <xdr:row>16</xdr:row>
      <xdr:rowOff>116974</xdr:rowOff>
    </xdr:to>
    <xdr:cxnSp macro="">
      <xdr:nvCxnSpPr>
        <xdr:cNvPr id="12" name="直線矢印コネクタ 11"/>
        <xdr:cNvCxnSpPr/>
      </xdr:nvCxnSpPr>
      <xdr:spPr>
        <a:xfrm>
          <a:off x="2615197" y="9667040"/>
          <a:ext cx="593224" cy="1019342"/>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1428750</xdr:colOff>
      <xdr:row>12</xdr:row>
      <xdr:rowOff>752644</xdr:rowOff>
    </xdr:from>
    <xdr:to>
      <xdr:col>5</xdr:col>
      <xdr:colOff>324351</xdr:colOff>
      <xdr:row>12</xdr:row>
      <xdr:rowOff>935789</xdr:rowOff>
    </xdr:to>
    <xdr:cxnSp macro="">
      <xdr:nvCxnSpPr>
        <xdr:cNvPr id="14" name="直線矢印コネクタ 13"/>
        <xdr:cNvCxnSpPr/>
      </xdr:nvCxnSpPr>
      <xdr:spPr>
        <a:xfrm flipV="1">
          <a:off x="2949408" y="9851526"/>
          <a:ext cx="516522" cy="18314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400048</xdr:colOff>
      <xdr:row>0</xdr:row>
      <xdr:rowOff>0</xdr:rowOff>
    </xdr:from>
    <xdr:to>
      <xdr:col>40</xdr:col>
      <xdr:colOff>0</xdr:colOff>
      <xdr:row>0</xdr:row>
      <xdr:rowOff>328083</xdr:rowOff>
    </xdr:to>
    <xdr:sp macro="" textlink="">
      <xdr:nvSpPr>
        <xdr:cNvPr id="2" name="Rectangle 22"/>
        <xdr:cNvSpPr>
          <a:spLocks noChangeArrowheads="1"/>
        </xdr:cNvSpPr>
      </xdr:nvSpPr>
      <xdr:spPr bwMode="auto">
        <a:xfrm>
          <a:off x="400048" y="0"/>
          <a:ext cx="20343285" cy="328083"/>
        </a:xfrm>
        <a:prstGeom prst="rect">
          <a:avLst/>
        </a:prstGeom>
        <a:gradFill rotWithShape="1">
          <a:gsLst>
            <a:gs pos="0">
              <a:srgbClr val="0066CC"/>
            </a:gs>
            <a:gs pos="50000">
              <a:srgbClr val="FFFFFF"/>
            </a:gs>
            <a:gs pos="100000">
              <a:srgbClr val="0066CC"/>
            </a:gs>
          </a:gsLst>
          <a:lin ang="5400000" scaled="1"/>
        </a:gradFill>
        <a:ln>
          <a:noFill/>
        </a:ln>
        <a:extLst/>
      </xdr:spPr>
      <xdr:txBody>
        <a:bodyPr vertOverflow="clip" wrap="square" lIns="36576" tIns="22860" rIns="36576" bIns="22860" anchor="ctr" upright="1"/>
        <a:lstStyle/>
        <a:p>
          <a:pPr algn="ctr" rtl="0">
            <a:defRPr sz="1000"/>
          </a:pPr>
          <a:r>
            <a:rPr lang="ja-JP" altLang="en-US" sz="1800" b="1" i="0" u="none" strike="noStrike" baseline="0">
              <a:solidFill>
                <a:sysClr val="windowText" lastClr="000000"/>
              </a:solidFill>
              <a:latin typeface="ＭＳ Ｐゴシック"/>
              <a:ea typeface="ＭＳ Ｐゴシック"/>
            </a:rPr>
            <a:t>平成</a:t>
          </a:r>
          <a:r>
            <a:rPr lang="en-US" altLang="ja-JP" sz="1800" b="1" i="0" u="none" strike="noStrike" baseline="0">
              <a:solidFill>
                <a:sysClr val="windowText" lastClr="000000"/>
              </a:solidFill>
              <a:latin typeface="ＭＳ Ｐゴシック"/>
              <a:ea typeface="ＭＳ Ｐゴシック"/>
            </a:rPr>
            <a:t>28</a:t>
          </a:r>
          <a:r>
            <a:rPr lang="ja-JP" altLang="en-US" sz="1800" b="1" i="0" u="none" strike="noStrike" baseline="0">
              <a:solidFill>
                <a:sysClr val="windowText" lastClr="000000"/>
              </a:solidFill>
              <a:latin typeface="ＭＳ Ｐゴシック"/>
              <a:ea typeface="ＭＳ Ｐゴシック"/>
            </a:rPr>
            <a:t>年度  「全国学力・学習状況調査」　入力シート</a:t>
          </a:r>
          <a:endParaRPr lang="en-US" altLang="ja-JP" sz="1800" b="1" i="0" u="none" strike="noStrike" baseline="0">
            <a:solidFill>
              <a:sysClr val="windowText" lastClr="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19051</xdr:rowOff>
    </xdr:from>
    <xdr:to>
      <xdr:col>13</xdr:col>
      <xdr:colOff>0</xdr:colOff>
      <xdr:row>2</xdr:row>
      <xdr:rowOff>0</xdr:rowOff>
    </xdr:to>
    <xdr:sp macro="" textlink="">
      <xdr:nvSpPr>
        <xdr:cNvPr id="2" name="Rectangle 22"/>
        <xdr:cNvSpPr>
          <a:spLocks noChangeArrowheads="1"/>
        </xdr:cNvSpPr>
      </xdr:nvSpPr>
      <xdr:spPr bwMode="auto">
        <a:xfrm>
          <a:off x="0" y="19051"/>
          <a:ext cx="7019925" cy="419099"/>
        </a:xfrm>
        <a:prstGeom prst="rect">
          <a:avLst/>
        </a:prstGeom>
        <a:gradFill rotWithShape="1">
          <a:gsLst>
            <a:gs pos="0">
              <a:srgbClr val="0066CC"/>
            </a:gs>
            <a:gs pos="50000">
              <a:srgbClr val="FFFFFF"/>
            </a:gs>
            <a:gs pos="100000">
              <a:srgbClr val="0066CC"/>
            </a:gs>
          </a:gsLst>
          <a:lin ang="5400000" scaled="1"/>
        </a:gradFill>
        <a:ln>
          <a:noFill/>
        </a:ln>
        <a:extLst/>
      </xdr:spPr>
      <xdr:txBody>
        <a:bodyPr vertOverflow="clip" wrap="square" lIns="36576" tIns="22860" rIns="36576" bIns="22860" anchor="ctr" upright="1"/>
        <a:lstStyle/>
        <a:p>
          <a:pPr algn="ctr" rtl="0">
            <a:defRPr sz="1000"/>
          </a:pPr>
          <a:r>
            <a:rPr lang="ja-JP" altLang="en-US" sz="1500" b="1" i="0" u="none" strike="noStrike" baseline="0">
              <a:solidFill>
                <a:sysClr val="windowText" lastClr="000000"/>
              </a:solidFill>
              <a:latin typeface="ＭＳ Ｐゴシック"/>
              <a:ea typeface="ＭＳ Ｐゴシック"/>
            </a:rPr>
            <a:t>平成</a:t>
          </a:r>
          <a:r>
            <a:rPr lang="en-US" altLang="ja-JP" sz="1500" b="1" i="0" u="none" strike="noStrike" baseline="0">
              <a:solidFill>
                <a:sysClr val="windowText" lastClr="000000"/>
              </a:solidFill>
              <a:latin typeface="ＭＳ Ｐゴシック"/>
              <a:ea typeface="ＭＳ Ｐゴシック"/>
            </a:rPr>
            <a:t>28</a:t>
          </a:r>
          <a:r>
            <a:rPr lang="ja-JP" altLang="en-US" sz="1500" b="1" i="0" u="none" strike="noStrike" baseline="0">
              <a:solidFill>
                <a:sysClr val="windowText" lastClr="000000"/>
              </a:solidFill>
              <a:latin typeface="ＭＳ Ｐゴシック"/>
              <a:ea typeface="ＭＳ Ｐゴシック"/>
            </a:rPr>
            <a:t>年度　</a:t>
          </a:r>
          <a:r>
            <a:rPr lang="ja-JP" altLang="ja-JP" sz="1500" b="1" i="0" u="none" strike="noStrike" baseline="0">
              <a:solidFill>
                <a:sysClr val="windowText" lastClr="000000"/>
              </a:solidFill>
              <a:latin typeface="ＭＳ Ｐゴシック"/>
              <a:ea typeface="ＭＳ Ｐゴシック"/>
              <a:cs typeface="+mn-cs"/>
            </a:rPr>
            <a:t>学力</a:t>
          </a:r>
          <a:r>
            <a:rPr lang="ja-JP" altLang="en-US" sz="1500" b="1" i="0" u="none" strike="noStrike" baseline="0">
              <a:solidFill>
                <a:sysClr val="windowText" lastClr="000000"/>
              </a:solidFill>
              <a:latin typeface="ＭＳ Ｐゴシック"/>
              <a:ea typeface="ＭＳ Ｐゴシック"/>
              <a:cs typeface="+mn-cs"/>
            </a:rPr>
            <a:t>向上</a:t>
          </a:r>
          <a:r>
            <a:rPr lang="ja-JP" altLang="ja-JP" sz="1500" b="1" i="0" u="none" strike="noStrike" baseline="0">
              <a:solidFill>
                <a:sysClr val="windowText" lastClr="000000"/>
              </a:solidFill>
              <a:latin typeface="ＭＳ Ｐゴシック"/>
              <a:ea typeface="ＭＳ Ｐゴシック"/>
              <a:cs typeface="+mn-cs"/>
            </a:rPr>
            <a:t>アクションプラン</a:t>
          </a:r>
          <a:endParaRPr lang="en-US" altLang="ja-JP" sz="1500" b="1" i="0" u="none" strike="noStrike" baseline="0">
            <a:solidFill>
              <a:sysClr val="windowText" lastClr="000000"/>
            </a:solidFill>
            <a:latin typeface="ＭＳ Ｐゴシック"/>
            <a:ea typeface="ＭＳ Ｐゴシック"/>
            <a:cs typeface="+mn-cs"/>
          </a:endParaRPr>
        </a:p>
      </xdr:txBody>
    </xdr:sp>
    <xdr:clientData/>
  </xdr:twoCellAnchor>
  <xdr:twoCellAnchor>
    <xdr:from>
      <xdr:col>0</xdr:col>
      <xdr:colOff>0</xdr:colOff>
      <xdr:row>62</xdr:row>
      <xdr:rowOff>180974</xdr:rowOff>
    </xdr:from>
    <xdr:to>
      <xdr:col>10</xdr:col>
      <xdr:colOff>152400</xdr:colOff>
      <xdr:row>63</xdr:row>
      <xdr:rowOff>323848</xdr:rowOff>
    </xdr:to>
    <xdr:sp macro="" textlink="">
      <xdr:nvSpPr>
        <xdr:cNvPr id="3" name="AutoShape 20"/>
        <xdr:cNvSpPr>
          <a:spLocks noChangeArrowheads="1"/>
        </xdr:cNvSpPr>
      </xdr:nvSpPr>
      <xdr:spPr bwMode="auto">
        <a:xfrm>
          <a:off x="0" y="13715999"/>
          <a:ext cx="5886450" cy="323849"/>
        </a:xfrm>
        <a:prstGeom prst="roundRect">
          <a:avLst>
            <a:gd name="adj" fmla="val 16667"/>
          </a:avLst>
        </a:prstGeom>
        <a:gradFill rotWithShape="1">
          <a:gsLst>
            <a:gs pos="0">
              <a:srgbClr val="6666FF">
                <a:gamma/>
                <a:shade val="46275"/>
                <a:invGamma/>
              </a:srgbClr>
            </a:gs>
            <a:gs pos="50000">
              <a:srgbClr val="6666FF"/>
            </a:gs>
            <a:gs pos="100000">
              <a:srgbClr val="6666FF">
                <a:gamma/>
                <a:shade val="46275"/>
                <a:invGamma/>
              </a:srgbClr>
            </a:gs>
          </a:gsLst>
          <a:lin ang="5400000" scaled="1"/>
        </a:gradFill>
        <a:ln w="9525">
          <a:solidFill>
            <a:srgbClr val="000000"/>
          </a:solidFill>
          <a:round/>
          <a:headEnd/>
          <a:tailEnd/>
        </a:ln>
      </xdr:spPr>
      <xdr:txBody>
        <a:bodyPr vertOverflow="clip" wrap="square" lIns="54864" tIns="22860" rIns="54864" bIns="22860" anchor="ctr" upright="1"/>
        <a:lstStyle/>
        <a:p>
          <a:pPr algn="l" rtl="0"/>
          <a:r>
            <a:rPr lang="ja-JP" altLang="en-US" sz="1400" b="1" i="0" u="none" strike="noStrike" baseline="0">
              <a:solidFill>
                <a:srgbClr val="FFFFFF"/>
              </a:solidFill>
              <a:latin typeface="HG丸ｺﾞｼｯｸM-PRO"/>
              <a:ea typeface="HG丸ｺﾞｼｯｸM-PRO"/>
            </a:rPr>
            <a:t>　</a:t>
          </a:r>
          <a:r>
            <a:rPr lang="ja-JP" altLang="ja-JP" sz="1400" b="1" i="0" u="none" strike="noStrike" baseline="0">
              <a:solidFill>
                <a:srgbClr val="FFFFFF"/>
              </a:solidFill>
              <a:latin typeface="HG丸ｺﾞｼｯｸM-PRO"/>
              <a:ea typeface="HG丸ｺﾞｼｯｸM-PRO"/>
              <a:cs typeface="+mn-cs"/>
            </a:rPr>
            <a:t>分析から見えてきた成果・課題</a:t>
          </a:r>
        </a:p>
      </xdr:txBody>
    </xdr:sp>
    <xdr:clientData/>
  </xdr:twoCellAnchor>
  <xdr:twoCellAnchor>
    <xdr:from>
      <xdr:col>0</xdr:col>
      <xdr:colOff>0</xdr:colOff>
      <xdr:row>51</xdr:row>
      <xdr:rowOff>171449</xdr:rowOff>
    </xdr:from>
    <xdr:to>
      <xdr:col>10</xdr:col>
      <xdr:colOff>153519</xdr:colOff>
      <xdr:row>53</xdr:row>
      <xdr:rowOff>154029</xdr:rowOff>
    </xdr:to>
    <xdr:sp macro="" textlink="">
      <xdr:nvSpPr>
        <xdr:cNvPr id="4" name="AutoShape 21"/>
        <xdr:cNvSpPr>
          <a:spLocks noChangeArrowheads="1"/>
        </xdr:cNvSpPr>
      </xdr:nvSpPr>
      <xdr:spPr bwMode="auto">
        <a:xfrm>
          <a:off x="0" y="11468099"/>
          <a:ext cx="5887569" cy="325480"/>
        </a:xfrm>
        <a:prstGeom prst="roundRect">
          <a:avLst>
            <a:gd name="adj" fmla="val 16667"/>
          </a:avLst>
        </a:prstGeom>
        <a:gradFill rotWithShape="1">
          <a:gsLst>
            <a:gs pos="0">
              <a:srgbClr val="6666FF">
                <a:gamma/>
                <a:shade val="46275"/>
                <a:invGamma/>
              </a:srgbClr>
            </a:gs>
            <a:gs pos="50000">
              <a:srgbClr val="6666FF"/>
            </a:gs>
            <a:gs pos="100000">
              <a:srgbClr val="6666FF">
                <a:gamma/>
                <a:shade val="46275"/>
                <a:invGamma/>
              </a:srgbClr>
            </a:gs>
          </a:gsLst>
          <a:lin ang="5400000" scaled="1"/>
        </a:gradFill>
        <a:ln w="9525">
          <a:solidFill>
            <a:srgbClr val="000000"/>
          </a:solidFill>
          <a:round/>
          <a:headEnd/>
          <a:tailEnd/>
        </a:ln>
      </xdr:spPr>
      <xdr:txBody>
        <a:bodyPr vertOverflow="clip" wrap="square" lIns="54864" tIns="22860" rIns="54864" bIns="22860" anchor="ctr" upright="1"/>
        <a:lstStyle/>
        <a:p>
          <a:pPr algn="l" rtl="0">
            <a:defRPr sz="1000"/>
          </a:pPr>
          <a:r>
            <a:rPr lang="ja-JP" altLang="en-US" sz="1400" b="1" i="0" u="none" strike="noStrike" baseline="0">
              <a:solidFill>
                <a:srgbClr val="FFFFFF"/>
              </a:solidFill>
              <a:latin typeface="HG丸ｺﾞｼｯｸM-PRO"/>
              <a:ea typeface="HG丸ｺﾞｼｯｸM-PRO"/>
              <a:cs typeface="+mn-cs"/>
            </a:rPr>
            <a:t>　</a:t>
          </a:r>
          <a:r>
            <a:rPr lang="ja-JP" altLang="ja-JP" sz="1400" b="1" i="0" u="none" strike="noStrike" baseline="0">
              <a:solidFill>
                <a:srgbClr val="FFFFFF"/>
              </a:solidFill>
              <a:latin typeface="HG丸ｺﾞｼｯｸM-PRO"/>
              <a:ea typeface="HG丸ｺﾞｼｯｸM-PRO"/>
              <a:cs typeface="+mn-cs"/>
            </a:rPr>
            <a:t>平成</a:t>
          </a:r>
          <a:r>
            <a:rPr lang="en-US" altLang="ja-JP" sz="1400" b="1" i="0" u="none" strike="noStrike" baseline="0">
              <a:solidFill>
                <a:srgbClr val="FFFFFF"/>
              </a:solidFill>
              <a:latin typeface="HG丸ｺﾞｼｯｸM-PRO"/>
              <a:ea typeface="HG丸ｺﾞｼｯｸM-PRO"/>
              <a:cs typeface="+mn-cs"/>
            </a:rPr>
            <a:t>28</a:t>
          </a:r>
          <a:r>
            <a:rPr lang="ja-JP" altLang="ja-JP" sz="1400" b="1" i="0" u="none" strike="noStrike" baseline="0">
              <a:solidFill>
                <a:srgbClr val="FFFFFF"/>
              </a:solidFill>
              <a:latin typeface="HG丸ｺﾞｼｯｸM-PRO"/>
              <a:ea typeface="HG丸ｺﾞｼｯｸM-PRO"/>
              <a:cs typeface="+mn-cs"/>
            </a:rPr>
            <a:t>年度「全国学力・学習状況調査」</a:t>
          </a:r>
          <a:r>
            <a:rPr lang="ja-JP" altLang="en-US" sz="1400" b="1" i="0" u="none" strike="noStrike" baseline="0">
              <a:solidFill>
                <a:srgbClr val="FFFFFF"/>
              </a:solidFill>
              <a:latin typeface="HG丸ｺﾞｼｯｸM-PRO"/>
              <a:ea typeface="HG丸ｺﾞｼｯｸM-PRO"/>
            </a:rPr>
            <a:t>結果の概要</a:t>
          </a:r>
        </a:p>
      </xdr:txBody>
    </xdr:sp>
    <xdr:clientData/>
  </xdr:twoCellAnchor>
  <xdr:twoCellAnchor>
    <xdr:from>
      <xdr:col>0</xdr:col>
      <xdr:colOff>0</xdr:colOff>
      <xdr:row>88</xdr:row>
      <xdr:rowOff>0</xdr:rowOff>
    </xdr:from>
    <xdr:to>
      <xdr:col>9</xdr:col>
      <xdr:colOff>152400</xdr:colOff>
      <xdr:row>88</xdr:row>
      <xdr:rowOff>323849</xdr:rowOff>
    </xdr:to>
    <xdr:sp macro="" textlink="">
      <xdr:nvSpPr>
        <xdr:cNvPr id="5" name="AutoShape 20"/>
        <xdr:cNvSpPr>
          <a:spLocks noChangeArrowheads="1"/>
        </xdr:cNvSpPr>
      </xdr:nvSpPr>
      <xdr:spPr bwMode="auto">
        <a:xfrm>
          <a:off x="0" y="18840450"/>
          <a:ext cx="5381625" cy="323849"/>
        </a:xfrm>
        <a:prstGeom prst="roundRect">
          <a:avLst>
            <a:gd name="adj" fmla="val 16667"/>
          </a:avLst>
        </a:prstGeom>
        <a:gradFill rotWithShape="1">
          <a:gsLst>
            <a:gs pos="0">
              <a:srgbClr val="6666FF">
                <a:gamma/>
                <a:shade val="46275"/>
                <a:invGamma/>
              </a:srgbClr>
            </a:gs>
            <a:gs pos="50000">
              <a:srgbClr val="6666FF"/>
            </a:gs>
            <a:gs pos="100000">
              <a:srgbClr val="6666FF">
                <a:gamma/>
                <a:shade val="46275"/>
                <a:invGamma/>
              </a:srgbClr>
            </a:gs>
          </a:gsLst>
          <a:lin ang="5400000" scaled="1"/>
        </a:gradFill>
        <a:ln w="9525">
          <a:solidFill>
            <a:srgbClr val="000000"/>
          </a:solidFill>
          <a:round/>
          <a:headEnd/>
          <a:tailEnd/>
        </a:ln>
      </xdr:spPr>
      <xdr:txBody>
        <a:bodyPr vertOverflow="clip" wrap="square" lIns="54864" tIns="22860" rIns="54864" bIns="22860" anchor="ctr" upright="1"/>
        <a:lstStyle/>
        <a:p>
          <a:pPr algn="l" rtl="0">
            <a:defRPr sz="1000"/>
          </a:pPr>
          <a:r>
            <a:rPr lang="ja-JP" altLang="en-US" sz="1400" b="1" i="0" u="none" strike="noStrike" baseline="0">
              <a:solidFill>
                <a:srgbClr val="FFFFFF"/>
              </a:solidFill>
              <a:latin typeface="HG丸ｺﾞｼｯｸM-PRO"/>
              <a:ea typeface="HG丸ｺﾞｼｯｸM-PRO"/>
            </a:rPr>
            <a:t>　今後の取組</a:t>
          </a:r>
        </a:p>
      </xdr:txBody>
    </xdr:sp>
    <xdr:clientData/>
  </xdr:twoCellAnchor>
  <xdr:twoCellAnchor>
    <xdr:from>
      <xdr:col>0</xdr:col>
      <xdr:colOff>0</xdr:colOff>
      <xdr:row>103</xdr:row>
      <xdr:rowOff>171449</xdr:rowOff>
    </xdr:from>
    <xdr:to>
      <xdr:col>11</xdr:col>
      <xdr:colOff>153519</xdr:colOff>
      <xdr:row>105</xdr:row>
      <xdr:rowOff>154029</xdr:rowOff>
    </xdr:to>
    <xdr:sp macro="" textlink="">
      <xdr:nvSpPr>
        <xdr:cNvPr id="6" name="AutoShape 21"/>
        <xdr:cNvSpPr>
          <a:spLocks noChangeArrowheads="1"/>
        </xdr:cNvSpPr>
      </xdr:nvSpPr>
      <xdr:spPr bwMode="auto">
        <a:xfrm>
          <a:off x="0" y="22259924"/>
          <a:ext cx="6011394" cy="325480"/>
        </a:xfrm>
        <a:prstGeom prst="roundRect">
          <a:avLst>
            <a:gd name="adj" fmla="val 16667"/>
          </a:avLst>
        </a:prstGeom>
        <a:gradFill rotWithShape="1">
          <a:gsLst>
            <a:gs pos="0">
              <a:srgbClr val="6666FF">
                <a:gamma/>
                <a:shade val="46275"/>
                <a:invGamma/>
              </a:srgbClr>
            </a:gs>
            <a:gs pos="50000">
              <a:srgbClr val="6666FF"/>
            </a:gs>
            <a:gs pos="100000">
              <a:srgbClr val="6666FF">
                <a:gamma/>
                <a:shade val="46275"/>
                <a:invGamma/>
              </a:srgbClr>
            </a:gs>
          </a:gsLst>
          <a:lin ang="5400000" scaled="1"/>
        </a:gradFill>
        <a:ln w="9525">
          <a:solidFill>
            <a:srgbClr val="000000"/>
          </a:solidFill>
          <a:round/>
          <a:headEnd/>
          <a:tailEnd/>
        </a:ln>
      </xdr:spPr>
      <xdr:txBody>
        <a:bodyPr vertOverflow="clip" wrap="square" lIns="54864" tIns="22860" rIns="54864" bIns="22860" anchor="ctr" upright="1"/>
        <a:lstStyle/>
        <a:p>
          <a:pPr algn="l" rtl="0">
            <a:defRPr sz="1000"/>
          </a:pPr>
          <a:r>
            <a:rPr lang="ja-JP" altLang="en-US" sz="1400" b="1" i="0" u="none" strike="noStrike" baseline="0">
              <a:solidFill>
                <a:srgbClr val="FFFFFF"/>
              </a:solidFill>
              <a:latin typeface="HG丸ｺﾞｼｯｸM-PRO"/>
              <a:ea typeface="HG丸ｺﾞｼｯｸM-PRO"/>
              <a:cs typeface="+mn-cs"/>
            </a:rPr>
            <a:t>　学力向上のための取組内容について</a:t>
          </a:r>
          <a:endParaRPr lang="ja-JP" altLang="en-US" sz="1400" b="1" i="0" u="none" strike="noStrike" baseline="0">
            <a:solidFill>
              <a:srgbClr val="FFFFFF"/>
            </a:solidFill>
            <a:latin typeface="HG丸ｺﾞｼｯｸM-PRO"/>
            <a:ea typeface="HG丸ｺﾞｼｯｸM-PRO"/>
          </a:endParaRPr>
        </a:p>
      </xdr:txBody>
    </xdr:sp>
    <xdr:clientData/>
  </xdr:twoCellAnchor>
  <xdr:twoCellAnchor>
    <xdr:from>
      <xdr:col>0</xdr:col>
      <xdr:colOff>57150</xdr:colOff>
      <xdr:row>123</xdr:row>
      <xdr:rowOff>76200</xdr:rowOff>
    </xdr:from>
    <xdr:to>
      <xdr:col>12</xdr:col>
      <xdr:colOff>504825</xdr:colOff>
      <xdr:row>131</xdr:row>
      <xdr:rowOff>38100</xdr:rowOff>
    </xdr:to>
    <xdr:sp macro="" textlink="">
      <xdr:nvSpPr>
        <xdr:cNvPr id="69" name="角丸四角形 68"/>
        <xdr:cNvSpPr/>
      </xdr:nvSpPr>
      <xdr:spPr>
        <a:xfrm>
          <a:off x="57150" y="26412825"/>
          <a:ext cx="6886575" cy="2143125"/>
        </a:xfrm>
        <a:prstGeom prst="roundRect">
          <a:avLst>
            <a:gd name="adj" fmla="val 2130"/>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109</xdr:row>
          <xdr:rowOff>0</xdr:rowOff>
        </xdr:from>
        <xdr:to>
          <xdr:col>1</xdr:col>
          <xdr:colOff>295275</xdr:colOff>
          <xdr:row>109</xdr:row>
          <xdr:rowOff>247650</xdr:rowOff>
        </xdr:to>
        <xdr:sp macro="" textlink="">
          <xdr:nvSpPr>
            <xdr:cNvPr id="3075" name="Check Box 3" hidden="1">
              <a:extLst>
                <a:ext uri="{63B3BB69-23CF-44E3-9099-C40C66FF867C}">
                  <a14:compatExt spid="_x0000_s3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校長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109</xdr:row>
          <xdr:rowOff>0</xdr:rowOff>
        </xdr:from>
        <xdr:to>
          <xdr:col>11</xdr:col>
          <xdr:colOff>323850</xdr:colOff>
          <xdr:row>109</xdr:row>
          <xdr:rowOff>247650</xdr:rowOff>
        </xdr:to>
        <xdr:sp macro="" textlink="">
          <xdr:nvSpPr>
            <xdr:cNvPr id="3081" name="Check Box 9" hidden="1">
              <a:extLst>
                <a:ext uri="{63B3BB69-23CF-44E3-9099-C40C66FF867C}">
                  <a14:compatExt spid="_x0000_s30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首席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109</xdr:row>
          <xdr:rowOff>0</xdr:rowOff>
        </xdr:from>
        <xdr:to>
          <xdr:col>13</xdr:col>
          <xdr:colOff>0</xdr:colOff>
          <xdr:row>109</xdr:row>
          <xdr:rowOff>247650</xdr:rowOff>
        </xdr:to>
        <xdr:sp macro="" textlink="">
          <xdr:nvSpPr>
            <xdr:cNvPr id="3082" name="Check Box 10" hidden="1">
              <a:extLst>
                <a:ext uri="{63B3BB69-23CF-44E3-9099-C40C66FF867C}">
                  <a14:compatExt spid="_x0000_s30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110</xdr:row>
          <xdr:rowOff>0</xdr:rowOff>
        </xdr:from>
        <xdr:to>
          <xdr:col>1</xdr:col>
          <xdr:colOff>152400</xdr:colOff>
          <xdr:row>110</xdr:row>
          <xdr:rowOff>247650</xdr:rowOff>
        </xdr:to>
        <xdr:sp macro="" textlink="">
          <xdr:nvSpPr>
            <xdr:cNvPr id="3083" name="Check Box 11" hidden="1">
              <a:extLst>
                <a:ext uri="{63B3BB69-23CF-44E3-9099-C40C66FF867C}">
                  <a14:compatExt spid="_x0000_s30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116</xdr:row>
          <xdr:rowOff>0</xdr:rowOff>
        </xdr:from>
        <xdr:to>
          <xdr:col>1</xdr:col>
          <xdr:colOff>295275</xdr:colOff>
          <xdr:row>116</xdr:row>
          <xdr:rowOff>247650</xdr:rowOff>
        </xdr:to>
        <xdr:sp macro="" textlink="">
          <xdr:nvSpPr>
            <xdr:cNvPr id="3084" name="Check Box 12" hidden="1">
              <a:extLst>
                <a:ext uri="{63B3BB69-23CF-44E3-9099-C40C66FF867C}">
                  <a14:compatExt spid="_x0000_s30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４月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116</xdr:row>
          <xdr:rowOff>0</xdr:rowOff>
        </xdr:from>
        <xdr:to>
          <xdr:col>3</xdr:col>
          <xdr:colOff>390525</xdr:colOff>
          <xdr:row>116</xdr:row>
          <xdr:rowOff>247650</xdr:rowOff>
        </xdr:to>
        <xdr:sp macro="" textlink="">
          <xdr:nvSpPr>
            <xdr:cNvPr id="3085" name="Check Box 13" hidden="1">
              <a:extLst>
                <a:ext uri="{63B3BB69-23CF-44E3-9099-C40C66FF867C}">
                  <a14:compatExt spid="_x0000_s30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５月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116</xdr:row>
          <xdr:rowOff>0</xdr:rowOff>
        </xdr:from>
        <xdr:to>
          <xdr:col>5</xdr:col>
          <xdr:colOff>504825</xdr:colOff>
          <xdr:row>116</xdr:row>
          <xdr:rowOff>247650</xdr:rowOff>
        </xdr:to>
        <xdr:sp macro="" textlink="">
          <xdr:nvSpPr>
            <xdr:cNvPr id="3086" name="Check Box 14" hidden="1">
              <a:extLst>
                <a:ext uri="{63B3BB69-23CF-44E3-9099-C40C66FF867C}">
                  <a14:compatExt spid="_x0000_s30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６月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116</xdr:row>
          <xdr:rowOff>0</xdr:rowOff>
        </xdr:from>
        <xdr:to>
          <xdr:col>8</xdr:col>
          <xdr:colOff>28575</xdr:colOff>
          <xdr:row>116</xdr:row>
          <xdr:rowOff>247650</xdr:rowOff>
        </xdr:to>
        <xdr:sp macro="" textlink="">
          <xdr:nvSpPr>
            <xdr:cNvPr id="3087" name="Check Box 15" hidden="1">
              <a:extLst>
                <a:ext uri="{63B3BB69-23CF-44E3-9099-C40C66FF867C}">
                  <a14:compatExt spid="_x0000_s30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７月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116</xdr:row>
          <xdr:rowOff>0</xdr:rowOff>
        </xdr:from>
        <xdr:to>
          <xdr:col>11</xdr:col>
          <xdr:colOff>85725</xdr:colOff>
          <xdr:row>116</xdr:row>
          <xdr:rowOff>247650</xdr:rowOff>
        </xdr:to>
        <xdr:sp macro="" textlink="">
          <xdr:nvSpPr>
            <xdr:cNvPr id="3088" name="Check Box 16" hidden="1">
              <a:extLst>
                <a:ext uri="{63B3BB69-23CF-44E3-9099-C40C66FF867C}">
                  <a14:compatExt spid="_x0000_s30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８月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116</xdr:row>
          <xdr:rowOff>0</xdr:rowOff>
        </xdr:from>
        <xdr:to>
          <xdr:col>12</xdr:col>
          <xdr:colOff>571500</xdr:colOff>
          <xdr:row>116</xdr:row>
          <xdr:rowOff>247650</xdr:rowOff>
        </xdr:to>
        <xdr:sp macro="" textlink="">
          <xdr:nvSpPr>
            <xdr:cNvPr id="3089" name="Check Box 17" hidden="1">
              <a:extLst>
                <a:ext uri="{63B3BB69-23CF-44E3-9099-C40C66FF867C}">
                  <a14:compatExt spid="_x0000_s30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９月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117</xdr:row>
          <xdr:rowOff>9525</xdr:rowOff>
        </xdr:from>
        <xdr:to>
          <xdr:col>1</xdr:col>
          <xdr:colOff>295275</xdr:colOff>
          <xdr:row>117</xdr:row>
          <xdr:rowOff>257175</xdr:rowOff>
        </xdr:to>
        <xdr:sp macro="" textlink="">
          <xdr:nvSpPr>
            <xdr:cNvPr id="3090" name="Check Box 18" hidden="1">
              <a:extLst>
                <a:ext uri="{63B3BB69-23CF-44E3-9099-C40C66FF867C}">
                  <a14:compatExt spid="_x0000_s30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10月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117</xdr:row>
          <xdr:rowOff>9525</xdr:rowOff>
        </xdr:from>
        <xdr:to>
          <xdr:col>3</xdr:col>
          <xdr:colOff>390525</xdr:colOff>
          <xdr:row>117</xdr:row>
          <xdr:rowOff>257175</xdr:rowOff>
        </xdr:to>
        <xdr:sp macro="" textlink="">
          <xdr:nvSpPr>
            <xdr:cNvPr id="3091" name="Check Box 19" hidden="1">
              <a:extLst>
                <a:ext uri="{63B3BB69-23CF-44E3-9099-C40C66FF867C}">
                  <a14:compatExt spid="_x0000_s30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11月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117</xdr:row>
          <xdr:rowOff>9525</xdr:rowOff>
        </xdr:from>
        <xdr:to>
          <xdr:col>5</xdr:col>
          <xdr:colOff>371475</xdr:colOff>
          <xdr:row>117</xdr:row>
          <xdr:rowOff>257175</xdr:rowOff>
        </xdr:to>
        <xdr:sp macro="" textlink="">
          <xdr:nvSpPr>
            <xdr:cNvPr id="3092" name="Check Box 20" hidden="1">
              <a:extLst>
                <a:ext uri="{63B3BB69-23CF-44E3-9099-C40C66FF867C}">
                  <a14:compatExt spid="_x0000_s30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117</xdr:row>
          <xdr:rowOff>9525</xdr:rowOff>
        </xdr:from>
        <xdr:to>
          <xdr:col>7</xdr:col>
          <xdr:colOff>466725</xdr:colOff>
          <xdr:row>117</xdr:row>
          <xdr:rowOff>257175</xdr:rowOff>
        </xdr:to>
        <xdr:sp macro="" textlink="">
          <xdr:nvSpPr>
            <xdr:cNvPr id="3093" name="Check Box 21" hidden="1">
              <a:extLst>
                <a:ext uri="{63B3BB69-23CF-44E3-9099-C40C66FF867C}">
                  <a14:compatExt spid="_x0000_s30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117</xdr:row>
          <xdr:rowOff>9525</xdr:rowOff>
        </xdr:from>
        <xdr:to>
          <xdr:col>10</xdr:col>
          <xdr:colOff>533400</xdr:colOff>
          <xdr:row>117</xdr:row>
          <xdr:rowOff>257175</xdr:rowOff>
        </xdr:to>
        <xdr:sp macro="" textlink="">
          <xdr:nvSpPr>
            <xdr:cNvPr id="3094" name="Check Box 22" hidden="1">
              <a:extLst>
                <a:ext uri="{63B3BB69-23CF-44E3-9099-C40C66FF867C}">
                  <a14:compatExt spid="_x0000_s30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２月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117</xdr:row>
          <xdr:rowOff>9525</xdr:rowOff>
        </xdr:from>
        <xdr:to>
          <xdr:col>13</xdr:col>
          <xdr:colOff>0</xdr:colOff>
          <xdr:row>117</xdr:row>
          <xdr:rowOff>257175</xdr:rowOff>
        </xdr:to>
        <xdr:sp macro="" textlink="">
          <xdr:nvSpPr>
            <xdr:cNvPr id="3095" name="Check Box 23" hidden="1">
              <a:extLst>
                <a:ext uri="{63B3BB69-23CF-44E3-9099-C40C66FF867C}">
                  <a14:compatExt spid="_x0000_s30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３月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109</xdr:row>
          <xdr:rowOff>0</xdr:rowOff>
        </xdr:from>
        <xdr:to>
          <xdr:col>2</xdr:col>
          <xdr:colOff>800100</xdr:colOff>
          <xdr:row>109</xdr:row>
          <xdr:rowOff>247650</xdr:rowOff>
        </xdr:to>
        <xdr:sp macro="" textlink="">
          <xdr:nvSpPr>
            <xdr:cNvPr id="3229" name="Check Box 157" hidden="1">
              <a:extLst>
                <a:ext uri="{63B3BB69-23CF-44E3-9099-C40C66FF867C}">
                  <a14:compatExt spid="_x0000_s32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副校長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109</xdr:row>
          <xdr:rowOff>0</xdr:rowOff>
        </xdr:from>
        <xdr:to>
          <xdr:col>4</xdr:col>
          <xdr:colOff>390525</xdr:colOff>
          <xdr:row>109</xdr:row>
          <xdr:rowOff>247650</xdr:rowOff>
        </xdr:to>
        <xdr:sp macro="" textlink="">
          <xdr:nvSpPr>
            <xdr:cNvPr id="3230" name="Check Box 158" hidden="1">
              <a:extLst>
                <a:ext uri="{63B3BB69-23CF-44E3-9099-C40C66FF867C}">
                  <a14:compatExt spid="_x0000_s32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109</xdr:row>
          <xdr:rowOff>0</xdr:rowOff>
        </xdr:from>
        <xdr:to>
          <xdr:col>6</xdr:col>
          <xdr:colOff>180975</xdr:colOff>
          <xdr:row>109</xdr:row>
          <xdr:rowOff>247650</xdr:rowOff>
        </xdr:to>
        <xdr:sp macro="" textlink="">
          <xdr:nvSpPr>
            <xdr:cNvPr id="3231" name="Check Box 159" hidden="1">
              <a:extLst>
                <a:ext uri="{63B3BB69-23CF-44E3-9099-C40C66FF867C}">
                  <a14:compatExt spid="_x0000_s32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教務主任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109</xdr:row>
          <xdr:rowOff>0</xdr:rowOff>
        </xdr:from>
        <xdr:to>
          <xdr:col>9</xdr:col>
          <xdr:colOff>209550</xdr:colOff>
          <xdr:row>109</xdr:row>
          <xdr:rowOff>247650</xdr:rowOff>
        </xdr:to>
        <xdr:sp macro="" textlink="">
          <xdr:nvSpPr>
            <xdr:cNvPr id="3232" name="Check Box 160" hidden="1">
              <a:extLst>
                <a:ext uri="{63B3BB69-23CF-44E3-9099-C40C66FF867C}">
                  <a14:compatExt spid="_x0000_s32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研究部長・主任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123</xdr:row>
          <xdr:rowOff>152400</xdr:rowOff>
        </xdr:from>
        <xdr:to>
          <xdr:col>3</xdr:col>
          <xdr:colOff>238125</xdr:colOff>
          <xdr:row>124</xdr:row>
          <xdr:rowOff>171450</xdr:rowOff>
        </xdr:to>
        <xdr:sp macro="" textlink="">
          <xdr:nvSpPr>
            <xdr:cNvPr id="3248" name="Check Box 176" hidden="1">
              <a:extLst>
                <a:ext uri="{63B3BB69-23CF-44E3-9099-C40C66FF867C}">
                  <a14:compatExt spid="_x0000_s32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習熟度別少人数授業の実施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123</xdr:row>
          <xdr:rowOff>180975</xdr:rowOff>
        </xdr:from>
        <xdr:to>
          <xdr:col>7</xdr:col>
          <xdr:colOff>104775</xdr:colOff>
          <xdr:row>124</xdr:row>
          <xdr:rowOff>133350</xdr:rowOff>
        </xdr:to>
        <xdr:sp macro="" textlink="">
          <xdr:nvSpPr>
            <xdr:cNvPr id="3249" name="Check Box 177" hidden="1">
              <a:extLst>
                <a:ext uri="{63B3BB69-23CF-44E3-9099-C40C66FF867C}">
                  <a14:compatExt spid="_x0000_s32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学習教材データ配信の活用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126</xdr:row>
          <xdr:rowOff>180975</xdr:rowOff>
        </xdr:from>
        <xdr:to>
          <xdr:col>6</xdr:col>
          <xdr:colOff>428625</xdr:colOff>
          <xdr:row>126</xdr:row>
          <xdr:rowOff>352425</xdr:rowOff>
        </xdr:to>
        <xdr:sp macro="" textlink="">
          <xdr:nvSpPr>
            <xdr:cNvPr id="3250" name="Check Box 178" hidden="1">
              <a:extLst>
                <a:ext uri="{63B3BB69-23CF-44E3-9099-C40C66FF867C}">
                  <a14:compatExt spid="_x0000_s32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学校図書館活性化事業及び学校図書館活用推進事業の推進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124</xdr:row>
          <xdr:rowOff>228600</xdr:rowOff>
        </xdr:from>
        <xdr:to>
          <xdr:col>3</xdr:col>
          <xdr:colOff>247650</xdr:colOff>
          <xdr:row>125</xdr:row>
          <xdr:rowOff>19050</xdr:rowOff>
        </xdr:to>
        <xdr:sp macro="" textlink="">
          <xdr:nvSpPr>
            <xdr:cNvPr id="3251" name="Check Box 179" hidden="1">
              <a:extLst>
                <a:ext uri="{63B3BB69-23CF-44E3-9099-C40C66FF867C}">
                  <a14:compatExt spid="_x0000_s32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主体的・協働的な学びの推進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124</xdr:row>
          <xdr:rowOff>228600</xdr:rowOff>
        </xdr:from>
        <xdr:to>
          <xdr:col>6</xdr:col>
          <xdr:colOff>495300</xdr:colOff>
          <xdr:row>125</xdr:row>
          <xdr:rowOff>19050</xdr:rowOff>
        </xdr:to>
        <xdr:sp macro="" textlink="">
          <xdr:nvSpPr>
            <xdr:cNvPr id="3252" name="Check Box 180" hidden="1">
              <a:extLst>
                <a:ext uri="{63B3BB69-23CF-44E3-9099-C40C66FF867C}">
                  <a14:compatExt spid="_x0000_s32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学びのサポーターの活用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123</xdr:row>
          <xdr:rowOff>171450</xdr:rowOff>
        </xdr:from>
        <xdr:to>
          <xdr:col>11</xdr:col>
          <xdr:colOff>219075</xdr:colOff>
          <xdr:row>124</xdr:row>
          <xdr:rowOff>142875</xdr:rowOff>
        </xdr:to>
        <xdr:sp macro="" textlink="">
          <xdr:nvSpPr>
            <xdr:cNvPr id="3253" name="Check Box 181" hidden="1">
              <a:extLst>
                <a:ext uri="{63B3BB69-23CF-44E3-9099-C40C66FF867C}">
                  <a14:compatExt spid="_x0000_s32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学習サポーターの活用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127</xdr:row>
          <xdr:rowOff>66675</xdr:rowOff>
        </xdr:from>
        <xdr:to>
          <xdr:col>6</xdr:col>
          <xdr:colOff>323850</xdr:colOff>
          <xdr:row>127</xdr:row>
          <xdr:rowOff>219075</xdr:rowOff>
        </xdr:to>
        <xdr:sp macro="" textlink="">
          <xdr:nvSpPr>
            <xdr:cNvPr id="3254" name="Check Box 182" hidden="1">
              <a:extLst>
                <a:ext uri="{63B3BB69-23CF-44E3-9099-C40C66FF867C}">
                  <a14:compatExt spid="_x0000_s32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理科補助員の配置や理科特別授業の実施等、理科教育の推進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125</xdr:row>
          <xdr:rowOff>85725</xdr:rowOff>
        </xdr:from>
        <xdr:to>
          <xdr:col>7</xdr:col>
          <xdr:colOff>85725</xdr:colOff>
          <xdr:row>125</xdr:row>
          <xdr:rowOff>247650</xdr:rowOff>
        </xdr:to>
        <xdr:sp macro="" textlink="">
          <xdr:nvSpPr>
            <xdr:cNvPr id="3255" name="Check Box 183" hidden="1">
              <a:extLst>
                <a:ext uri="{63B3BB69-23CF-44E3-9099-C40C66FF867C}">
                  <a14:compatExt spid="_x0000_s32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ＩＣＴを活用した教育の推進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125</xdr:row>
          <xdr:rowOff>66675</xdr:rowOff>
        </xdr:from>
        <xdr:to>
          <xdr:col>2</xdr:col>
          <xdr:colOff>504825</xdr:colOff>
          <xdr:row>125</xdr:row>
          <xdr:rowOff>266700</xdr:rowOff>
        </xdr:to>
        <xdr:sp macro="" textlink="">
          <xdr:nvSpPr>
            <xdr:cNvPr id="3256" name="Check Box 184" hidden="1">
              <a:extLst>
                <a:ext uri="{63B3BB69-23CF-44E3-9099-C40C66FF867C}">
                  <a14:compatExt spid="_x0000_s32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校内研修の活性化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124</xdr:row>
          <xdr:rowOff>219075</xdr:rowOff>
        </xdr:from>
        <xdr:to>
          <xdr:col>11</xdr:col>
          <xdr:colOff>304800</xdr:colOff>
          <xdr:row>125</xdr:row>
          <xdr:rowOff>19050</xdr:rowOff>
        </xdr:to>
        <xdr:sp macro="" textlink="">
          <xdr:nvSpPr>
            <xdr:cNvPr id="3257" name="Check Box 185" hidden="1">
              <a:extLst>
                <a:ext uri="{63B3BB69-23CF-44E3-9099-C40C66FF867C}">
                  <a14:compatExt spid="_x0000_s32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英語イノベーション事業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125</xdr:row>
          <xdr:rowOff>323850</xdr:rowOff>
        </xdr:from>
        <xdr:to>
          <xdr:col>7</xdr:col>
          <xdr:colOff>66675</xdr:colOff>
          <xdr:row>126</xdr:row>
          <xdr:rowOff>133350</xdr:rowOff>
        </xdr:to>
        <xdr:sp macro="" textlink="">
          <xdr:nvSpPr>
            <xdr:cNvPr id="3258" name="Check Box 186" hidden="1">
              <a:extLst>
                <a:ext uri="{63B3BB69-23CF-44E3-9099-C40C66FF867C}">
                  <a14:compatExt spid="_x0000_s32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小中一貫した教育の推進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125</xdr:row>
          <xdr:rowOff>314325</xdr:rowOff>
        </xdr:from>
        <xdr:to>
          <xdr:col>2</xdr:col>
          <xdr:colOff>447675</xdr:colOff>
          <xdr:row>126</xdr:row>
          <xdr:rowOff>114300</xdr:rowOff>
        </xdr:to>
        <xdr:sp macro="" textlink="">
          <xdr:nvSpPr>
            <xdr:cNvPr id="3259" name="Check Box 187" hidden="1">
              <a:extLst>
                <a:ext uri="{63B3BB69-23CF-44E3-9099-C40C66FF867C}">
                  <a14:compatExt spid="_x0000_s32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人権教育の推進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125</xdr:row>
          <xdr:rowOff>85725</xdr:rowOff>
        </xdr:from>
        <xdr:to>
          <xdr:col>10</xdr:col>
          <xdr:colOff>342900</xdr:colOff>
          <xdr:row>125</xdr:row>
          <xdr:rowOff>247650</xdr:rowOff>
        </xdr:to>
        <xdr:sp macro="" textlink="">
          <xdr:nvSpPr>
            <xdr:cNvPr id="3260" name="Check Box 188" hidden="1">
              <a:extLst>
                <a:ext uri="{63B3BB69-23CF-44E3-9099-C40C66FF867C}">
                  <a14:compatExt spid="_x0000_s32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食育の推進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129</xdr:row>
          <xdr:rowOff>9525</xdr:rowOff>
        </xdr:from>
        <xdr:to>
          <xdr:col>1</xdr:col>
          <xdr:colOff>333375</xdr:colOff>
          <xdr:row>130</xdr:row>
          <xdr:rowOff>0</xdr:rowOff>
        </xdr:to>
        <xdr:sp macro="" textlink="">
          <xdr:nvSpPr>
            <xdr:cNvPr id="3261" name="Check Box 189" hidden="1">
              <a:extLst>
                <a:ext uri="{63B3BB69-23CF-44E3-9099-C40C66FF867C}">
                  <a14:compatExt spid="_x0000_s32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123</xdr:row>
          <xdr:rowOff>133350</xdr:rowOff>
        </xdr:from>
        <xdr:to>
          <xdr:col>0</xdr:col>
          <xdr:colOff>323850</xdr:colOff>
          <xdr:row>124</xdr:row>
          <xdr:rowOff>180975</xdr:rowOff>
        </xdr:to>
        <xdr:sp macro="" textlink="">
          <xdr:nvSpPr>
            <xdr:cNvPr id="3262" name="Check Box 190" hidden="1">
              <a:extLst>
                <a:ext uri="{63B3BB69-23CF-44E3-9099-C40C66FF867C}">
                  <a14:compatExt spid="_x0000_s32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123</xdr:row>
          <xdr:rowOff>171450</xdr:rowOff>
        </xdr:from>
        <xdr:to>
          <xdr:col>4</xdr:col>
          <xdr:colOff>285750</xdr:colOff>
          <xdr:row>124</xdr:row>
          <xdr:rowOff>152400</xdr:rowOff>
        </xdr:to>
        <xdr:sp macro="" textlink="">
          <xdr:nvSpPr>
            <xdr:cNvPr id="3263" name="Check Box 191" hidden="1">
              <a:extLst>
                <a:ext uri="{63B3BB69-23CF-44E3-9099-C40C66FF867C}">
                  <a14:compatExt spid="_x0000_s32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124</xdr:row>
          <xdr:rowOff>200025</xdr:rowOff>
        </xdr:from>
        <xdr:to>
          <xdr:col>0</xdr:col>
          <xdr:colOff>323850</xdr:colOff>
          <xdr:row>125</xdr:row>
          <xdr:rowOff>38100</xdr:rowOff>
        </xdr:to>
        <xdr:sp macro="" textlink="">
          <xdr:nvSpPr>
            <xdr:cNvPr id="3264" name="Check Box 192" hidden="1">
              <a:extLst>
                <a:ext uri="{63B3BB69-23CF-44E3-9099-C40C66FF867C}">
                  <a14:compatExt spid="_x0000_s32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124</xdr:row>
          <xdr:rowOff>219075</xdr:rowOff>
        </xdr:from>
        <xdr:to>
          <xdr:col>4</xdr:col>
          <xdr:colOff>285750</xdr:colOff>
          <xdr:row>125</xdr:row>
          <xdr:rowOff>28575</xdr:rowOff>
        </xdr:to>
        <xdr:sp macro="" textlink="">
          <xdr:nvSpPr>
            <xdr:cNvPr id="3265" name="Check Box 193" hidden="1">
              <a:extLst>
                <a:ext uri="{63B3BB69-23CF-44E3-9099-C40C66FF867C}">
                  <a14:compatExt spid="_x0000_s32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123</xdr:row>
          <xdr:rowOff>171450</xdr:rowOff>
        </xdr:from>
        <xdr:to>
          <xdr:col>8</xdr:col>
          <xdr:colOff>104775</xdr:colOff>
          <xdr:row>124</xdr:row>
          <xdr:rowOff>142875</xdr:rowOff>
        </xdr:to>
        <xdr:sp macro="" textlink="">
          <xdr:nvSpPr>
            <xdr:cNvPr id="3266" name="Check Box 194" hidden="1">
              <a:extLst>
                <a:ext uri="{63B3BB69-23CF-44E3-9099-C40C66FF867C}">
                  <a14:compatExt spid="_x0000_s32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125</xdr:row>
          <xdr:rowOff>76200</xdr:rowOff>
        </xdr:from>
        <xdr:to>
          <xdr:col>0</xdr:col>
          <xdr:colOff>323850</xdr:colOff>
          <xdr:row>125</xdr:row>
          <xdr:rowOff>266700</xdr:rowOff>
        </xdr:to>
        <xdr:sp macro="" textlink="">
          <xdr:nvSpPr>
            <xdr:cNvPr id="3267" name="Check Box 195" hidden="1">
              <a:extLst>
                <a:ext uri="{63B3BB69-23CF-44E3-9099-C40C66FF867C}">
                  <a14:compatExt spid="_x0000_s32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125</xdr:row>
          <xdr:rowOff>314325</xdr:rowOff>
        </xdr:from>
        <xdr:to>
          <xdr:col>0</xdr:col>
          <xdr:colOff>323850</xdr:colOff>
          <xdr:row>126</xdr:row>
          <xdr:rowOff>123825</xdr:rowOff>
        </xdr:to>
        <xdr:sp macro="" textlink="">
          <xdr:nvSpPr>
            <xdr:cNvPr id="3268" name="Check Box 196" hidden="1">
              <a:extLst>
                <a:ext uri="{63B3BB69-23CF-44E3-9099-C40C66FF867C}">
                  <a14:compatExt spid="_x0000_s32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126</xdr:row>
          <xdr:rowOff>180975</xdr:rowOff>
        </xdr:from>
        <xdr:to>
          <xdr:col>0</xdr:col>
          <xdr:colOff>323850</xdr:colOff>
          <xdr:row>126</xdr:row>
          <xdr:rowOff>352425</xdr:rowOff>
        </xdr:to>
        <xdr:sp macro="" textlink="">
          <xdr:nvSpPr>
            <xdr:cNvPr id="3269" name="Check Box 197" hidden="1">
              <a:extLst>
                <a:ext uri="{63B3BB69-23CF-44E3-9099-C40C66FF867C}">
                  <a14:compatExt spid="_x0000_s32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125</xdr:row>
          <xdr:rowOff>66675</xdr:rowOff>
        </xdr:from>
        <xdr:to>
          <xdr:col>4</xdr:col>
          <xdr:colOff>285750</xdr:colOff>
          <xdr:row>125</xdr:row>
          <xdr:rowOff>276225</xdr:rowOff>
        </xdr:to>
        <xdr:sp macro="" textlink="">
          <xdr:nvSpPr>
            <xdr:cNvPr id="3270" name="Check Box 198" hidden="1">
              <a:extLst>
                <a:ext uri="{63B3BB69-23CF-44E3-9099-C40C66FF867C}">
                  <a14:compatExt spid="_x0000_s32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125</xdr:row>
          <xdr:rowOff>323850</xdr:rowOff>
        </xdr:from>
        <xdr:to>
          <xdr:col>8</xdr:col>
          <xdr:colOff>104775</xdr:colOff>
          <xdr:row>126</xdr:row>
          <xdr:rowOff>133350</xdr:rowOff>
        </xdr:to>
        <xdr:sp macro="" textlink="">
          <xdr:nvSpPr>
            <xdr:cNvPr id="3271" name="Check Box 199" hidden="1">
              <a:extLst>
                <a:ext uri="{63B3BB69-23CF-44E3-9099-C40C66FF867C}">
                  <a14:compatExt spid="_x0000_s32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127</xdr:row>
          <xdr:rowOff>28575</xdr:rowOff>
        </xdr:from>
        <xdr:to>
          <xdr:col>0</xdr:col>
          <xdr:colOff>323850</xdr:colOff>
          <xdr:row>127</xdr:row>
          <xdr:rowOff>228600</xdr:rowOff>
        </xdr:to>
        <xdr:sp macro="" textlink="">
          <xdr:nvSpPr>
            <xdr:cNvPr id="3272" name="Check Box 200" hidden="1">
              <a:extLst>
                <a:ext uri="{63B3BB69-23CF-44E3-9099-C40C66FF867C}">
                  <a14:compatExt spid="_x0000_s32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125</xdr:row>
          <xdr:rowOff>314325</xdr:rowOff>
        </xdr:from>
        <xdr:to>
          <xdr:col>4</xdr:col>
          <xdr:colOff>285750</xdr:colOff>
          <xdr:row>126</xdr:row>
          <xdr:rowOff>114300</xdr:rowOff>
        </xdr:to>
        <xdr:sp macro="" textlink="">
          <xdr:nvSpPr>
            <xdr:cNvPr id="3273" name="Check Box 201" hidden="1">
              <a:extLst>
                <a:ext uri="{63B3BB69-23CF-44E3-9099-C40C66FF867C}">
                  <a14:compatExt spid="_x0000_s32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126</xdr:row>
          <xdr:rowOff>171450</xdr:rowOff>
        </xdr:from>
        <xdr:to>
          <xdr:col>8</xdr:col>
          <xdr:colOff>104775</xdr:colOff>
          <xdr:row>126</xdr:row>
          <xdr:rowOff>361950</xdr:rowOff>
        </xdr:to>
        <xdr:sp macro="" textlink="">
          <xdr:nvSpPr>
            <xdr:cNvPr id="3274" name="Check Box 202" hidden="1">
              <a:extLst>
                <a:ext uri="{63B3BB69-23CF-44E3-9099-C40C66FF867C}">
                  <a14:compatExt spid="_x0000_s32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127</xdr:row>
          <xdr:rowOff>285750</xdr:rowOff>
        </xdr:from>
        <xdr:to>
          <xdr:col>10</xdr:col>
          <xdr:colOff>552450</xdr:colOff>
          <xdr:row>128</xdr:row>
          <xdr:rowOff>76200</xdr:rowOff>
        </xdr:to>
        <xdr:sp macro="" textlink="">
          <xdr:nvSpPr>
            <xdr:cNvPr id="3275" name="Check Box 203" hidden="1">
              <a:extLst>
                <a:ext uri="{63B3BB69-23CF-44E3-9099-C40C66FF867C}">
                  <a14:compatExt spid="_x0000_s32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学習規律の確立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127</xdr:row>
          <xdr:rowOff>19050</xdr:rowOff>
        </xdr:from>
        <xdr:to>
          <xdr:col>12</xdr:col>
          <xdr:colOff>504825</xdr:colOff>
          <xdr:row>127</xdr:row>
          <xdr:rowOff>219075</xdr:rowOff>
        </xdr:to>
        <xdr:sp macro="" textlink="">
          <xdr:nvSpPr>
            <xdr:cNvPr id="3276" name="Check Box 204" hidden="1">
              <a:extLst>
                <a:ext uri="{63B3BB69-23CF-44E3-9099-C40C66FF867C}">
                  <a14:compatExt spid="_x0000_s32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教科横断的な教育課程の編成と実施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127</xdr:row>
          <xdr:rowOff>295275</xdr:rowOff>
        </xdr:from>
        <xdr:to>
          <xdr:col>7</xdr:col>
          <xdr:colOff>285750</xdr:colOff>
          <xdr:row>128</xdr:row>
          <xdr:rowOff>104775</xdr:rowOff>
        </xdr:to>
        <xdr:sp macro="" textlink="">
          <xdr:nvSpPr>
            <xdr:cNvPr id="3278" name="Check Box 206" hidden="1">
              <a:extLst>
                <a:ext uri="{63B3BB69-23CF-44E3-9099-C40C66FF867C}">
                  <a14:compatExt spid="_x0000_s32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授業以外の学習時間の確保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126</xdr:row>
          <xdr:rowOff>171450</xdr:rowOff>
        </xdr:from>
        <xdr:to>
          <xdr:col>10</xdr:col>
          <xdr:colOff>542925</xdr:colOff>
          <xdr:row>126</xdr:row>
          <xdr:rowOff>352425</xdr:rowOff>
        </xdr:to>
        <xdr:sp macro="" textlink="">
          <xdr:nvSpPr>
            <xdr:cNvPr id="3279" name="Check Box 207" hidden="1">
              <a:extLst>
                <a:ext uri="{63B3BB69-23CF-44E3-9099-C40C66FF867C}">
                  <a14:compatExt spid="_x0000_s32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学習環境の整備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125</xdr:row>
          <xdr:rowOff>314325</xdr:rowOff>
        </xdr:from>
        <xdr:to>
          <xdr:col>10</xdr:col>
          <xdr:colOff>542925</xdr:colOff>
          <xdr:row>126</xdr:row>
          <xdr:rowOff>133350</xdr:rowOff>
        </xdr:to>
        <xdr:sp macro="" textlink="">
          <xdr:nvSpPr>
            <xdr:cNvPr id="3280" name="Check Box 208" hidden="1">
              <a:extLst>
                <a:ext uri="{63B3BB69-23CF-44E3-9099-C40C66FF867C}">
                  <a14:compatExt spid="_x0000_s32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家庭との連携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127</xdr:row>
          <xdr:rowOff>285750</xdr:rowOff>
        </xdr:from>
        <xdr:to>
          <xdr:col>3</xdr:col>
          <xdr:colOff>352425</xdr:colOff>
          <xdr:row>128</xdr:row>
          <xdr:rowOff>76200</xdr:rowOff>
        </xdr:to>
        <xdr:sp macro="" textlink="">
          <xdr:nvSpPr>
            <xdr:cNvPr id="3281" name="Check Box 209" hidden="1">
              <a:extLst>
                <a:ext uri="{63B3BB69-23CF-44E3-9099-C40C66FF867C}">
                  <a14:compatExt spid="_x0000_s32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地域・大学等外部資源の活用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125</xdr:row>
          <xdr:rowOff>66675</xdr:rowOff>
        </xdr:from>
        <xdr:to>
          <xdr:col>8</xdr:col>
          <xdr:colOff>104775</xdr:colOff>
          <xdr:row>125</xdr:row>
          <xdr:rowOff>266700</xdr:rowOff>
        </xdr:to>
        <xdr:sp macro="" textlink="">
          <xdr:nvSpPr>
            <xdr:cNvPr id="3282" name="Check Box 210" hidden="1">
              <a:extLst>
                <a:ext uri="{63B3BB69-23CF-44E3-9099-C40C66FF867C}">
                  <a14:compatExt spid="_x0000_s32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124</xdr:row>
          <xdr:rowOff>209550</xdr:rowOff>
        </xdr:from>
        <xdr:to>
          <xdr:col>8</xdr:col>
          <xdr:colOff>104775</xdr:colOff>
          <xdr:row>125</xdr:row>
          <xdr:rowOff>38100</xdr:rowOff>
        </xdr:to>
        <xdr:sp macro="" textlink="">
          <xdr:nvSpPr>
            <xdr:cNvPr id="3283" name="Check Box 211" hidden="1">
              <a:extLst>
                <a:ext uri="{63B3BB69-23CF-44E3-9099-C40C66FF867C}">
                  <a14:compatExt spid="_x0000_s32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127</xdr:row>
          <xdr:rowOff>28575</xdr:rowOff>
        </xdr:from>
        <xdr:to>
          <xdr:col>8</xdr:col>
          <xdr:colOff>104775</xdr:colOff>
          <xdr:row>127</xdr:row>
          <xdr:rowOff>219075</xdr:rowOff>
        </xdr:to>
        <xdr:sp macro="" textlink="">
          <xdr:nvSpPr>
            <xdr:cNvPr id="3284" name="Check Box 212" hidden="1">
              <a:extLst>
                <a:ext uri="{63B3BB69-23CF-44E3-9099-C40C66FF867C}">
                  <a14:compatExt spid="_x0000_s32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127</xdr:row>
          <xdr:rowOff>276225</xdr:rowOff>
        </xdr:from>
        <xdr:to>
          <xdr:col>8</xdr:col>
          <xdr:colOff>104775</xdr:colOff>
          <xdr:row>128</xdr:row>
          <xdr:rowOff>76200</xdr:rowOff>
        </xdr:to>
        <xdr:sp macro="" textlink="">
          <xdr:nvSpPr>
            <xdr:cNvPr id="3285" name="Check Box 213" hidden="1">
              <a:extLst>
                <a:ext uri="{63B3BB69-23CF-44E3-9099-C40C66FF867C}">
                  <a14:compatExt spid="_x0000_s32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127</xdr:row>
          <xdr:rowOff>295275</xdr:rowOff>
        </xdr:from>
        <xdr:to>
          <xdr:col>4</xdr:col>
          <xdr:colOff>285750</xdr:colOff>
          <xdr:row>128</xdr:row>
          <xdr:rowOff>104775</xdr:rowOff>
        </xdr:to>
        <xdr:sp macro="" textlink="">
          <xdr:nvSpPr>
            <xdr:cNvPr id="3286" name="Check Box 214" hidden="1">
              <a:extLst>
                <a:ext uri="{63B3BB69-23CF-44E3-9099-C40C66FF867C}">
                  <a14:compatExt spid="_x0000_s32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127</xdr:row>
          <xdr:rowOff>276225</xdr:rowOff>
        </xdr:from>
        <xdr:to>
          <xdr:col>0</xdr:col>
          <xdr:colOff>323850</xdr:colOff>
          <xdr:row>128</xdr:row>
          <xdr:rowOff>85725</xdr:rowOff>
        </xdr:to>
        <xdr:sp macro="" textlink="">
          <xdr:nvSpPr>
            <xdr:cNvPr id="3287" name="Check Box 215" hidden="1">
              <a:extLst>
                <a:ext uri="{63B3BB69-23CF-44E3-9099-C40C66FF867C}">
                  <a14:compatExt spid="_x0000_s32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129</xdr:row>
          <xdr:rowOff>0</xdr:rowOff>
        </xdr:from>
        <xdr:to>
          <xdr:col>0</xdr:col>
          <xdr:colOff>323850</xdr:colOff>
          <xdr:row>130</xdr:row>
          <xdr:rowOff>19050</xdr:rowOff>
        </xdr:to>
        <xdr:sp macro="" textlink="">
          <xdr:nvSpPr>
            <xdr:cNvPr id="3289" name="Check Box 217" hidden="1">
              <a:extLst>
                <a:ext uri="{63B3BB69-23CF-44E3-9099-C40C66FF867C}">
                  <a14:compatExt spid="_x0000_s3289"/>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19051</xdr:rowOff>
    </xdr:from>
    <xdr:to>
      <xdr:col>13</xdr:col>
      <xdr:colOff>0</xdr:colOff>
      <xdr:row>4</xdr:row>
      <xdr:rowOff>0</xdr:rowOff>
    </xdr:to>
    <xdr:sp macro="" textlink="">
      <xdr:nvSpPr>
        <xdr:cNvPr id="2" name="Rectangle 22"/>
        <xdr:cNvSpPr>
          <a:spLocks noChangeArrowheads="1"/>
        </xdr:cNvSpPr>
      </xdr:nvSpPr>
      <xdr:spPr bwMode="auto">
        <a:xfrm>
          <a:off x="0" y="19051"/>
          <a:ext cx="6934199" cy="638174"/>
        </a:xfrm>
        <a:prstGeom prst="rect">
          <a:avLst/>
        </a:prstGeom>
        <a:gradFill rotWithShape="1">
          <a:gsLst>
            <a:gs pos="0">
              <a:srgbClr val="0066CC"/>
            </a:gs>
            <a:gs pos="50000">
              <a:srgbClr val="FFFFFF"/>
            </a:gs>
            <a:gs pos="100000">
              <a:srgbClr val="0066CC"/>
            </a:gs>
          </a:gsLst>
          <a:lin ang="5400000" scaled="1"/>
        </a:gradFill>
        <a:ln>
          <a:noFill/>
        </a:ln>
        <a:extLst/>
      </xdr:spPr>
      <xdr:txBody>
        <a:bodyPr vertOverflow="clip" wrap="square" lIns="36576" tIns="22860" rIns="36576" bIns="22860" anchor="ctr" upright="1"/>
        <a:lstStyle/>
        <a:p>
          <a:pPr algn="ctr" rtl="0">
            <a:defRPr sz="1000"/>
          </a:pPr>
          <a:r>
            <a:rPr lang="ja-JP" altLang="en-US" sz="1500" b="1" i="0" u="none" strike="noStrike" baseline="0">
              <a:solidFill>
                <a:sysClr val="windowText" lastClr="000000"/>
              </a:solidFill>
              <a:latin typeface="ＭＳ Ｐゴシック"/>
              <a:ea typeface="ＭＳ Ｐゴシック"/>
            </a:rPr>
            <a:t>平成</a:t>
          </a:r>
          <a:r>
            <a:rPr lang="en-US" altLang="ja-JP" sz="1500" b="1" i="0" u="none" strike="noStrike" baseline="0">
              <a:solidFill>
                <a:sysClr val="windowText" lastClr="000000"/>
              </a:solidFill>
              <a:latin typeface="ＭＳ Ｐゴシック"/>
              <a:ea typeface="ＭＳ Ｐゴシック"/>
            </a:rPr>
            <a:t>28</a:t>
          </a:r>
          <a:r>
            <a:rPr lang="ja-JP" altLang="en-US" sz="1500" b="1" i="0" u="none" strike="noStrike" baseline="0">
              <a:solidFill>
                <a:sysClr val="windowText" lastClr="000000"/>
              </a:solidFill>
              <a:latin typeface="ＭＳ Ｐゴシック"/>
              <a:ea typeface="ＭＳ Ｐゴシック"/>
            </a:rPr>
            <a:t>年度「全国学力・学習状況調査」の結果</a:t>
          </a:r>
          <a:endParaRPr lang="en-US" altLang="ja-JP" sz="1500" b="1" i="0" u="none" strike="noStrike" baseline="0">
            <a:solidFill>
              <a:sysClr val="windowText" lastClr="000000"/>
            </a:solidFill>
            <a:latin typeface="ＭＳ Ｐゴシック"/>
            <a:ea typeface="ＭＳ Ｐゴシック"/>
          </a:endParaRPr>
        </a:p>
        <a:p>
          <a:pPr marL="0" marR="0" indent="0" algn="ctr" defTabSz="914400" rtl="0" eaLnBrk="1" fontAlgn="auto" latinLnBrk="0" hangingPunct="1">
            <a:lnSpc>
              <a:spcPct val="100000"/>
            </a:lnSpc>
            <a:spcBef>
              <a:spcPts val="0"/>
            </a:spcBef>
            <a:spcAft>
              <a:spcPts val="0"/>
            </a:spcAft>
            <a:buClrTx/>
            <a:buSzTx/>
            <a:buFontTx/>
            <a:buNone/>
            <a:tabLst/>
            <a:defRPr sz="1000"/>
          </a:pPr>
          <a:r>
            <a:rPr lang="ja-JP" altLang="ja-JP" sz="1500" b="1" i="0" u="none" strike="noStrike" baseline="0">
              <a:solidFill>
                <a:sysClr val="windowText" lastClr="000000"/>
              </a:solidFill>
              <a:latin typeface="ＭＳ Ｐゴシック"/>
              <a:ea typeface="ＭＳ Ｐゴシック"/>
              <a:cs typeface="+mn-cs"/>
            </a:rPr>
            <a:t>－</a:t>
          </a:r>
          <a:r>
            <a:rPr lang="ja-JP" altLang="en-US" sz="1500" b="1" i="0" u="none" strike="noStrike" baseline="0">
              <a:solidFill>
                <a:sysClr val="windowText" lastClr="000000"/>
              </a:solidFill>
              <a:latin typeface="ＭＳ Ｐゴシック"/>
              <a:ea typeface="ＭＳ Ｐゴシック"/>
              <a:cs typeface="+mn-cs"/>
            </a:rPr>
            <a:t>分析から見えてきた成果・課題</a:t>
          </a:r>
          <a:r>
            <a:rPr lang="ja-JP" altLang="ja-JP" sz="1500" b="1" i="0" u="none" strike="noStrike" baseline="0">
              <a:solidFill>
                <a:sysClr val="windowText" lastClr="000000"/>
              </a:solidFill>
              <a:latin typeface="ＭＳ Ｐゴシック"/>
              <a:ea typeface="ＭＳ Ｐゴシック"/>
              <a:cs typeface="+mn-cs"/>
            </a:rPr>
            <a:t>と今後の取組について－</a:t>
          </a:r>
        </a:p>
      </xdr:txBody>
    </xdr:sp>
    <xdr:clientData/>
  </xdr:twoCellAnchor>
  <xdr:twoCellAnchor>
    <xdr:from>
      <xdr:col>0</xdr:col>
      <xdr:colOff>0</xdr:colOff>
      <xdr:row>62</xdr:row>
      <xdr:rowOff>180974</xdr:rowOff>
    </xdr:from>
    <xdr:to>
      <xdr:col>11</xdr:col>
      <xdr:colOff>152400</xdr:colOff>
      <xdr:row>63</xdr:row>
      <xdr:rowOff>323848</xdr:rowOff>
    </xdr:to>
    <xdr:sp macro="" textlink="">
      <xdr:nvSpPr>
        <xdr:cNvPr id="3" name="AutoShape 20"/>
        <xdr:cNvSpPr>
          <a:spLocks noChangeArrowheads="1"/>
        </xdr:cNvSpPr>
      </xdr:nvSpPr>
      <xdr:spPr bwMode="auto">
        <a:xfrm>
          <a:off x="0" y="13773149"/>
          <a:ext cx="5219700" cy="323849"/>
        </a:xfrm>
        <a:prstGeom prst="roundRect">
          <a:avLst>
            <a:gd name="adj" fmla="val 16667"/>
          </a:avLst>
        </a:prstGeom>
        <a:gradFill rotWithShape="1">
          <a:gsLst>
            <a:gs pos="0">
              <a:srgbClr val="6666FF">
                <a:gamma/>
                <a:shade val="46275"/>
                <a:invGamma/>
              </a:srgbClr>
            </a:gs>
            <a:gs pos="50000">
              <a:srgbClr val="6666FF"/>
            </a:gs>
            <a:gs pos="100000">
              <a:srgbClr val="6666FF">
                <a:gamma/>
                <a:shade val="46275"/>
                <a:invGamma/>
              </a:srgbClr>
            </a:gs>
          </a:gsLst>
          <a:lin ang="5400000" scaled="1"/>
        </a:gradFill>
        <a:ln w="9525">
          <a:solidFill>
            <a:srgbClr val="000000"/>
          </a:solidFill>
          <a:round/>
          <a:headEnd/>
          <a:tailEnd/>
        </a:ln>
      </xdr:spPr>
      <xdr:txBody>
        <a:bodyPr vertOverflow="clip" wrap="square" lIns="54864" tIns="22860" rIns="54864" bIns="22860" anchor="ctr" upright="1"/>
        <a:lstStyle/>
        <a:p>
          <a:pPr algn="l" rtl="0"/>
          <a:r>
            <a:rPr lang="ja-JP" altLang="en-US" sz="1400" b="1" i="0" u="none" strike="noStrike" baseline="0">
              <a:solidFill>
                <a:srgbClr val="FFFFFF"/>
              </a:solidFill>
              <a:latin typeface="HG丸ｺﾞｼｯｸM-PRO"/>
              <a:ea typeface="HG丸ｺﾞｼｯｸM-PRO"/>
            </a:rPr>
            <a:t>　</a:t>
          </a:r>
          <a:r>
            <a:rPr lang="ja-JP" altLang="ja-JP" sz="1400" b="1" i="0" u="none" strike="noStrike" baseline="0">
              <a:solidFill>
                <a:srgbClr val="FFFFFF"/>
              </a:solidFill>
              <a:latin typeface="HG丸ｺﾞｼｯｸM-PRO"/>
              <a:ea typeface="HG丸ｺﾞｼｯｸM-PRO"/>
              <a:cs typeface="+mn-cs"/>
            </a:rPr>
            <a:t>分析から見えてきた成果・課題</a:t>
          </a:r>
        </a:p>
      </xdr:txBody>
    </xdr:sp>
    <xdr:clientData/>
  </xdr:twoCellAnchor>
  <xdr:twoCellAnchor>
    <xdr:from>
      <xdr:col>0</xdr:col>
      <xdr:colOff>0</xdr:colOff>
      <xdr:row>51</xdr:row>
      <xdr:rowOff>171449</xdr:rowOff>
    </xdr:from>
    <xdr:to>
      <xdr:col>11</xdr:col>
      <xdr:colOff>153519</xdr:colOff>
      <xdr:row>53</xdr:row>
      <xdr:rowOff>154029</xdr:rowOff>
    </xdr:to>
    <xdr:sp macro="" textlink="">
      <xdr:nvSpPr>
        <xdr:cNvPr id="4" name="AutoShape 21"/>
        <xdr:cNvSpPr>
          <a:spLocks noChangeArrowheads="1"/>
        </xdr:cNvSpPr>
      </xdr:nvSpPr>
      <xdr:spPr bwMode="auto">
        <a:xfrm>
          <a:off x="0" y="11525249"/>
          <a:ext cx="5220819" cy="325480"/>
        </a:xfrm>
        <a:prstGeom prst="roundRect">
          <a:avLst>
            <a:gd name="adj" fmla="val 16667"/>
          </a:avLst>
        </a:prstGeom>
        <a:gradFill rotWithShape="1">
          <a:gsLst>
            <a:gs pos="0">
              <a:srgbClr val="6666FF">
                <a:gamma/>
                <a:shade val="46275"/>
                <a:invGamma/>
              </a:srgbClr>
            </a:gs>
            <a:gs pos="50000">
              <a:srgbClr val="6666FF"/>
            </a:gs>
            <a:gs pos="100000">
              <a:srgbClr val="6666FF">
                <a:gamma/>
                <a:shade val="46275"/>
                <a:invGamma/>
              </a:srgbClr>
            </a:gs>
          </a:gsLst>
          <a:lin ang="5400000" scaled="1"/>
        </a:gradFill>
        <a:ln w="9525">
          <a:solidFill>
            <a:srgbClr val="000000"/>
          </a:solidFill>
          <a:round/>
          <a:headEnd/>
          <a:tailEnd/>
        </a:ln>
      </xdr:spPr>
      <xdr:txBody>
        <a:bodyPr vertOverflow="clip" wrap="square" lIns="54864" tIns="22860" rIns="54864" bIns="22860" anchor="ctr" upright="1"/>
        <a:lstStyle/>
        <a:p>
          <a:pPr algn="l" rtl="0">
            <a:defRPr sz="1000"/>
          </a:pPr>
          <a:r>
            <a:rPr lang="ja-JP" altLang="en-US" sz="1400" b="1" i="0" u="none" strike="noStrike" baseline="0">
              <a:solidFill>
                <a:srgbClr val="FFFFFF"/>
              </a:solidFill>
              <a:latin typeface="HG丸ｺﾞｼｯｸM-PRO"/>
              <a:ea typeface="HG丸ｺﾞｼｯｸM-PRO"/>
              <a:cs typeface="+mn-cs"/>
            </a:rPr>
            <a:t>　</a:t>
          </a:r>
          <a:r>
            <a:rPr lang="ja-JP" altLang="ja-JP" sz="1400" b="1" i="0" u="none" strike="noStrike" baseline="0">
              <a:solidFill>
                <a:srgbClr val="FFFFFF"/>
              </a:solidFill>
              <a:latin typeface="HG丸ｺﾞｼｯｸM-PRO"/>
              <a:ea typeface="HG丸ｺﾞｼｯｸM-PRO"/>
              <a:cs typeface="+mn-cs"/>
            </a:rPr>
            <a:t>平成</a:t>
          </a:r>
          <a:r>
            <a:rPr lang="en-US" altLang="ja-JP" sz="1400" b="1" i="0" u="none" strike="noStrike" baseline="0">
              <a:solidFill>
                <a:srgbClr val="FFFFFF"/>
              </a:solidFill>
              <a:latin typeface="HG丸ｺﾞｼｯｸM-PRO"/>
              <a:ea typeface="HG丸ｺﾞｼｯｸM-PRO"/>
              <a:cs typeface="+mn-cs"/>
            </a:rPr>
            <a:t>28</a:t>
          </a:r>
          <a:r>
            <a:rPr lang="ja-JP" altLang="ja-JP" sz="1400" b="1" i="0" u="none" strike="noStrike" baseline="0">
              <a:solidFill>
                <a:srgbClr val="FFFFFF"/>
              </a:solidFill>
              <a:latin typeface="HG丸ｺﾞｼｯｸM-PRO"/>
              <a:ea typeface="HG丸ｺﾞｼｯｸM-PRO"/>
              <a:cs typeface="+mn-cs"/>
            </a:rPr>
            <a:t>年度「全国学力・学習状況調査」</a:t>
          </a:r>
          <a:r>
            <a:rPr lang="ja-JP" altLang="en-US" sz="1400" b="1" i="0" u="none" strike="noStrike" baseline="0">
              <a:solidFill>
                <a:srgbClr val="FFFFFF"/>
              </a:solidFill>
              <a:latin typeface="HG丸ｺﾞｼｯｸM-PRO"/>
              <a:ea typeface="HG丸ｺﾞｼｯｸM-PRO"/>
            </a:rPr>
            <a:t>結果の概要</a:t>
          </a:r>
        </a:p>
      </xdr:txBody>
    </xdr:sp>
    <xdr:clientData/>
  </xdr:twoCellAnchor>
  <xdr:twoCellAnchor>
    <xdr:from>
      <xdr:col>0</xdr:col>
      <xdr:colOff>0</xdr:colOff>
      <xdr:row>88</xdr:row>
      <xdr:rowOff>0</xdr:rowOff>
    </xdr:from>
    <xdr:to>
      <xdr:col>9</xdr:col>
      <xdr:colOff>152400</xdr:colOff>
      <xdr:row>88</xdr:row>
      <xdr:rowOff>323849</xdr:rowOff>
    </xdr:to>
    <xdr:sp macro="" textlink="">
      <xdr:nvSpPr>
        <xdr:cNvPr id="5" name="AutoShape 20"/>
        <xdr:cNvSpPr>
          <a:spLocks noChangeArrowheads="1"/>
        </xdr:cNvSpPr>
      </xdr:nvSpPr>
      <xdr:spPr bwMode="auto">
        <a:xfrm>
          <a:off x="0" y="18897600"/>
          <a:ext cx="4714875" cy="323849"/>
        </a:xfrm>
        <a:prstGeom prst="roundRect">
          <a:avLst>
            <a:gd name="adj" fmla="val 16667"/>
          </a:avLst>
        </a:prstGeom>
        <a:gradFill rotWithShape="1">
          <a:gsLst>
            <a:gs pos="0">
              <a:srgbClr val="6666FF">
                <a:gamma/>
                <a:shade val="46275"/>
                <a:invGamma/>
              </a:srgbClr>
            </a:gs>
            <a:gs pos="50000">
              <a:srgbClr val="6666FF"/>
            </a:gs>
            <a:gs pos="100000">
              <a:srgbClr val="6666FF">
                <a:gamma/>
                <a:shade val="46275"/>
                <a:invGamma/>
              </a:srgbClr>
            </a:gs>
          </a:gsLst>
          <a:lin ang="5400000" scaled="1"/>
        </a:gradFill>
        <a:ln w="9525">
          <a:solidFill>
            <a:srgbClr val="000000"/>
          </a:solidFill>
          <a:round/>
          <a:headEnd/>
          <a:tailEnd/>
        </a:ln>
      </xdr:spPr>
      <xdr:txBody>
        <a:bodyPr vertOverflow="clip" wrap="square" lIns="54864" tIns="22860" rIns="54864" bIns="22860" anchor="ctr" upright="1"/>
        <a:lstStyle/>
        <a:p>
          <a:pPr algn="l" rtl="0">
            <a:defRPr sz="1000"/>
          </a:pPr>
          <a:r>
            <a:rPr lang="ja-JP" altLang="en-US" sz="1400" b="1" i="0" u="none" strike="noStrike" baseline="0">
              <a:solidFill>
                <a:srgbClr val="FFFFFF"/>
              </a:solidFill>
              <a:latin typeface="HG丸ｺﾞｼｯｸM-PRO"/>
              <a:ea typeface="HG丸ｺﾞｼｯｸM-PRO"/>
            </a:rPr>
            <a:t>　今後の取組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3</xdr:row>
      <xdr:rowOff>0</xdr:rowOff>
    </xdr:from>
    <xdr:to>
      <xdr:col>5</xdr:col>
      <xdr:colOff>0</xdr:colOff>
      <xdr:row>4</xdr:row>
      <xdr:rowOff>0</xdr:rowOff>
    </xdr:to>
    <xdr:sp macro="" textlink="">
      <xdr:nvSpPr>
        <xdr:cNvPr id="6" name="AutoShape 21"/>
        <xdr:cNvSpPr>
          <a:spLocks noChangeArrowheads="1"/>
        </xdr:cNvSpPr>
      </xdr:nvSpPr>
      <xdr:spPr bwMode="auto">
        <a:xfrm>
          <a:off x="342900" y="685800"/>
          <a:ext cx="2019300" cy="476250"/>
        </a:xfrm>
        <a:prstGeom prst="roundRect">
          <a:avLst>
            <a:gd name="adj" fmla="val 16667"/>
          </a:avLst>
        </a:prstGeom>
        <a:gradFill rotWithShape="1">
          <a:gsLst>
            <a:gs pos="0">
              <a:srgbClr val="6666FF">
                <a:gamma/>
                <a:shade val="46275"/>
                <a:invGamma/>
              </a:srgbClr>
            </a:gs>
            <a:gs pos="50000">
              <a:srgbClr val="6666FF"/>
            </a:gs>
            <a:gs pos="100000">
              <a:srgbClr val="6666FF">
                <a:gamma/>
                <a:shade val="46275"/>
                <a:invGamma/>
              </a:srgbClr>
            </a:gs>
          </a:gsLst>
          <a:lin ang="5400000" scaled="1"/>
        </a:gradFill>
        <a:ln w="9525">
          <a:solidFill>
            <a:srgbClr val="000000"/>
          </a:solidFill>
          <a:round/>
          <a:headEnd/>
          <a:tailEnd/>
        </a:ln>
      </xdr:spPr>
      <xdr:txBody>
        <a:bodyPr vertOverflow="clip" wrap="square" lIns="54864" tIns="22860" rIns="54864" bIns="22860" anchor="ctr" upright="1"/>
        <a:lstStyle/>
        <a:p>
          <a:pPr algn="ctr" rtl="0">
            <a:defRPr sz="1000"/>
          </a:pPr>
          <a:r>
            <a:rPr lang="ja-JP" altLang="en-US" sz="1400" b="1" i="0" u="none" strike="noStrike" baseline="0">
              <a:solidFill>
                <a:srgbClr val="FFFFFF"/>
              </a:solidFill>
              <a:latin typeface="HG丸ｺﾞｼｯｸM-PRO"/>
              <a:ea typeface="HG丸ｺﾞｼｯｸM-PRO"/>
            </a:rPr>
            <a:t>平均正答率（％）</a:t>
          </a:r>
        </a:p>
      </xdr:txBody>
    </xdr:sp>
    <xdr:clientData/>
  </xdr:twoCellAnchor>
  <xdr:twoCellAnchor>
    <xdr:from>
      <xdr:col>7</xdr:col>
      <xdr:colOff>495299</xdr:colOff>
      <xdr:row>3</xdr:row>
      <xdr:rowOff>1</xdr:rowOff>
    </xdr:from>
    <xdr:to>
      <xdr:col>12</xdr:col>
      <xdr:colOff>0</xdr:colOff>
      <xdr:row>4</xdr:row>
      <xdr:rowOff>1</xdr:rowOff>
    </xdr:to>
    <xdr:sp macro="" textlink="">
      <xdr:nvSpPr>
        <xdr:cNvPr id="7" name="AutoShape 21"/>
        <xdr:cNvSpPr>
          <a:spLocks noChangeArrowheads="1"/>
        </xdr:cNvSpPr>
      </xdr:nvSpPr>
      <xdr:spPr bwMode="auto">
        <a:xfrm>
          <a:off x="3867149" y="685801"/>
          <a:ext cx="2028826" cy="476250"/>
        </a:xfrm>
        <a:prstGeom prst="roundRect">
          <a:avLst>
            <a:gd name="adj" fmla="val 16667"/>
          </a:avLst>
        </a:prstGeom>
        <a:gradFill rotWithShape="1">
          <a:gsLst>
            <a:gs pos="0">
              <a:srgbClr val="6666FF">
                <a:gamma/>
                <a:shade val="46275"/>
                <a:invGamma/>
              </a:srgbClr>
            </a:gs>
            <a:gs pos="50000">
              <a:srgbClr val="6666FF"/>
            </a:gs>
            <a:gs pos="100000">
              <a:srgbClr val="6666FF">
                <a:gamma/>
                <a:shade val="46275"/>
                <a:invGamma/>
              </a:srgbClr>
            </a:gs>
          </a:gsLst>
          <a:lin ang="5400000" scaled="1"/>
        </a:gradFill>
        <a:ln w="9525">
          <a:solidFill>
            <a:srgbClr val="000000"/>
          </a:solidFill>
          <a:round/>
          <a:headEnd/>
          <a:tailEnd/>
        </a:ln>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HG丸ｺﾞｼｯｸM-PRO"/>
              <a:ea typeface="HG丸ｺﾞｼｯｸM-PRO"/>
            </a:rPr>
            <a:t> </a:t>
          </a:r>
          <a:r>
            <a:rPr lang="ja-JP" altLang="en-US" sz="1400" b="1" i="0" u="none" strike="noStrike" baseline="0">
              <a:solidFill>
                <a:srgbClr val="FFFFFF"/>
              </a:solidFill>
              <a:latin typeface="HG丸ｺﾞｼｯｸM-PRO"/>
              <a:ea typeface="HG丸ｺﾞｼｯｸM-PRO"/>
            </a:rPr>
            <a:t>平均無解答率（％）</a:t>
          </a:r>
        </a:p>
      </xdr:txBody>
    </xdr:sp>
    <xdr:clientData/>
  </xdr:twoCellAnchor>
  <xdr:twoCellAnchor>
    <xdr:from>
      <xdr:col>1</xdr:col>
      <xdr:colOff>0</xdr:colOff>
      <xdr:row>27</xdr:row>
      <xdr:rowOff>1</xdr:rowOff>
    </xdr:from>
    <xdr:to>
      <xdr:col>7</xdr:col>
      <xdr:colOff>9525</xdr:colOff>
      <xdr:row>34</xdr:row>
      <xdr:rowOff>155025</xdr:rowOff>
    </xdr:to>
    <xdr:graphicFrame macro="">
      <xdr:nvGraphicFramePr>
        <xdr:cNvPr id="1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9525</xdr:colOff>
      <xdr:row>36</xdr:row>
      <xdr:rowOff>1</xdr:rowOff>
    </xdr:from>
    <xdr:to>
      <xdr:col>14</xdr:col>
      <xdr:colOff>9525</xdr:colOff>
      <xdr:row>45</xdr:row>
      <xdr:rowOff>1</xdr:rowOff>
    </xdr:to>
    <xdr:graphicFrame macro="">
      <xdr:nvGraphicFramePr>
        <xdr:cNvPr id="16"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36</xdr:row>
      <xdr:rowOff>1</xdr:rowOff>
    </xdr:from>
    <xdr:to>
      <xdr:col>7</xdr:col>
      <xdr:colOff>9525</xdr:colOff>
      <xdr:row>45</xdr:row>
      <xdr:rowOff>1</xdr:rowOff>
    </xdr:to>
    <xdr:graphicFrame macro="">
      <xdr:nvGraphicFramePr>
        <xdr:cNvPr id="17"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332846</xdr:colOff>
      <xdr:row>9</xdr:row>
      <xdr:rowOff>187325</xdr:rowOff>
    </xdr:from>
    <xdr:to>
      <xdr:col>6</xdr:col>
      <xdr:colOff>502179</xdr:colOff>
      <xdr:row>16</xdr:row>
      <xdr:rowOff>0</xdr:rowOff>
    </xdr:to>
    <xdr:graphicFrame macro="">
      <xdr:nvGraphicFramePr>
        <xdr:cNvPr id="19" name="グラフ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9</xdr:row>
      <xdr:rowOff>159542</xdr:rowOff>
    </xdr:from>
    <xdr:to>
      <xdr:col>14</xdr:col>
      <xdr:colOff>0</xdr:colOff>
      <xdr:row>15</xdr:row>
      <xdr:rowOff>313722</xdr:rowOff>
    </xdr:to>
    <xdr:graphicFrame macro="">
      <xdr:nvGraphicFramePr>
        <xdr:cNvPr id="20" name="グラフ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495300</xdr:colOff>
      <xdr:row>27</xdr:row>
      <xdr:rowOff>0</xdr:rowOff>
    </xdr:from>
    <xdr:to>
      <xdr:col>14</xdr:col>
      <xdr:colOff>0</xdr:colOff>
      <xdr:row>35</xdr:row>
      <xdr:rowOff>0</xdr:rowOff>
    </xdr:to>
    <xdr:graphicFrame macro="">
      <xdr:nvGraphicFramePr>
        <xdr:cNvPr id="1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10</xdr:row>
      <xdr:rowOff>0</xdr:rowOff>
    </xdr:from>
    <xdr:to>
      <xdr:col>7</xdr:col>
      <xdr:colOff>9525</xdr:colOff>
      <xdr:row>19</xdr:row>
      <xdr:rowOff>0</xdr:rowOff>
    </xdr:to>
    <xdr:graphicFrame macro="">
      <xdr:nvGraphicFramePr>
        <xdr:cNvPr id="1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10</xdr:row>
      <xdr:rowOff>0</xdr:rowOff>
    </xdr:from>
    <xdr:to>
      <xdr:col>14</xdr:col>
      <xdr:colOff>9525</xdr:colOff>
      <xdr:row>19</xdr:row>
      <xdr:rowOff>0</xdr:rowOff>
    </xdr:to>
    <xdr:graphicFrame macro="">
      <xdr:nvGraphicFramePr>
        <xdr:cNvPr id="2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9525</xdr:colOff>
      <xdr:row>19</xdr:row>
      <xdr:rowOff>171449</xdr:rowOff>
    </xdr:from>
    <xdr:to>
      <xdr:col>14</xdr:col>
      <xdr:colOff>9525</xdr:colOff>
      <xdr:row>28</xdr:row>
      <xdr:rowOff>122358</xdr:rowOff>
    </xdr:to>
    <xdr:graphicFrame macro="">
      <xdr:nvGraphicFramePr>
        <xdr:cNvPr id="21" name="グラフ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7327</xdr:colOff>
      <xdr:row>20</xdr:row>
      <xdr:rowOff>0</xdr:rowOff>
    </xdr:from>
    <xdr:to>
      <xdr:col>7</xdr:col>
      <xdr:colOff>7327</xdr:colOff>
      <xdr:row>28</xdr:row>
      <xdr:rowOff>131884</xdr:rowOff>
    </xdr:to>
    <xdr:graphicFrame macro="">
      <xdr:nvGraphicFramePr>
        <xdr:cNvPr id="22"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106425</xdr:colOff>
      <xdr:row>5</xdr:row>
      <xdr:rowOff>57150</xdr:rowOff>
    </xdr:from>
    <xdr:to>
      <xdr:col>11</xdr:col>
      <xdr:colOff>0</xdr:colOff>
      <xdr:row>13</xdr:row>
      <xdr:rowOff>0</xdr:rowOff>
    </xdr:to>
    <xdr:graphicFrame macro="">
      <xdr:nvGraphicFramePr>
        <xdr:cNvPr id="13"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304799</xdr:colOff>
      <xdr:row>0</xdr:row>
      <xdr:rowOff>28574</xdr:rowOff>
    </xdr:from>
    <xdr:to>
      <xdr:col>10</xdr:col>
      <xdr:colOff>142875</xdr:colOff>
      <xdr:row>3</xdr:row>
      <xdr:rowOff>161926</xdr:rowOff>
    </xdr:to>
    <xdr:graphicFrame macro="">
      <xdr:nvGraphicFramePr>
        <xdr:cNvPr id="14"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0</xdr:row>
      <xdr:rowOff>47625</xdr:rowOff>
    </xdr:from>
    <xdr:to>
      <xdr:col>5</xdr:col>
      <xdr:colOff>0</xdr:colOff>
      <xdr:row>2</xdr:row>
      <xdr:rowOff>0</xdr:rowOff>
    </xdr:to>
    <xdr:sp macro="" textlink="">
      <xdr:nvSpPr>
        <xdr:cNvPr id="2" name="AutoShape 117"/>
        <xdr:cNvSpPr>
          <a:spLocks noChangeArrowheads="1"/>
        </xdr:cNvSpPr>
      </xdr:nvSpPr>
      <xdr:spPr bwMode="auto">
        <a:xfrm>
          <a:off x="133350" y="47625"/>
          <a:ext cx="2295525" cy="419100"/>
        </a:xfrm>
        <a:prstGeom prst="roundRect">
          <a:avLst>
            <a:gd name="adj" fmla="val 16667"/>
          </a:avLst>
        </a:prstGeom>
        <a:gradFill rotWithShape="1">
          <a:gsLst>
            <a:gs pos="0">
              <a:srgbClr val="2F2F76"/>
            </a:gs>
            <a:gs pos="50000">
              <a:srgbClr val="6666FF"/>
            </a:gs>
            <a:gs pos="100000">
              <a:srgbClr val="2F2F76"/>
            </a:gs>
          </a:gsLst>
          <a:lin ang="5400000" scaled="1"/>
        </a:gradFill>
        <a:ln w="9525">
          <a:solidFill>
            <a:srgbClr val="000000"/>
          </a:solidFill>
          <a:round/>
          <a:headEnd/>
          <a:tailEnd/>
        </a:ln>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HG丸ｺﾞｼｯｸM-PRO"/>
              <a:ea typeface="HG丸ｺﾞｼｯｸM-PRO"/>
            </a:rPr>
            <a:t>児童質問紙より</a:t>
          </a:r>
        </a:p>
      </xdr:txBody>
    </xdr:sp>
    <xdr:clientData/>
  </xdr:twoCellAnchor>
  <xdr:twoCellAnchor editAs="oneCell">
    <xdr:from>
      <xdr:col>3</xdr:col>
      <xdr:colOff>106425</xdr:colOff>
      <xdr:row>17</xdr:row>
      <xdr:rowOff>0</xdr:rowOff>
    </xdr:from>
    <xdr:to>
      <xdr:col>11</xdr:col>
      <xdr:colOff>0</xdr:colOff>
      <xdr:row>23</xdr:row>
      <xdr:rowOff>142875</xdr:rowOff>
    </xdr:to>
    <xdr:graphicFrame macro="">
      <xdr:nvGraphicFramePr>
        <xdr:cNvPr id="24"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xdr:col>
      <xdr:colOff>106425</xdr:colOff>
      <xdr:row>28</xdr:row>
      <xdr:rowOff>0</xdr:rowOff>
    </xdr:from>
    <xdr:to>
      <xdr:col>11</xdr:col>
      <xdr:colOff>0</xdr:colOff>
      <xdr:row>34</xdr:row>
      <xdr:rowOff>104775</xdr:rowOff>
    </xdr:to>
    <xdr:graphicFrame macro="">
      <xdr:nvGraphicFramePr>
        <xdr:cNvPr id="25"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106425</xdr:colOff>
      <xdr:row>38</xdr:row>
      <xdr:rowOff>104775</xdr:rowOff>
    </xdr:from>
    <xdr:to>
      <xdr:col>11</xdr:col>
      <xdr:colOff>0</xdr:colOff>
      <xdr:row>45</xdr:row>
      <xdr:rowOff>85725</xdr:rowOff>
    </xdr:to>
    <xdr:graphicFrame macro="">
      <xdr:nvGraphicFramePr>
        <xdr:cNvPr id="26"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106425</xdr:colOff>
      <xdr:row>50</xdr:row>
      <xdr:rowOff>0</xdr:rowOff>
    </xdr:from>
    <xdr:to>
      <xdr:col>11</xdr:col>
      <xdr:colOff>0</xdr:colOff>
      <xdr:row>56</xdr:row>
      <xdr:rowOff>104775</xdr:rowOff>
    </xdr:to>
    <xdr:graphicFrame macro="">
      <xdr:nvGraphicFramePr>
        <xdr:cNvPr id="2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omments" Target="../comments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X31"/>
  <sheetViews>
    <sheetView showGridLines="0" zoomScaleNormal="100" zoomScaleSheetLayoutView="100" workbookViewId="0">
      <selection activeCell="Q17" sqref="Q17"/>
    </sheetView>
  </sheetViews>
  <sheetFormatPr defaultRowHeight="13.5"/>
  <cols>
    <col min="1" max="1" width="4.625" style="7" customWidth="1"/>
    <col min="2" max="2" width="12.625" style="7" customWidth="1"/>
    <col min="3" max="3" width="10.625" style="7" customWidth="1"/>
    <col min="4" max="4" width="6.875" style="7" customWidth="1"/>
    <col min="5" max="5" width="3.625" style="7" customWidth="1"/>
    <col min="6" max="6" width="5.625" style="7" customWidth="1"/>
    <col min="7" max="7" width="6.875" style="7" customWidth="1"/>
    <col min="8" max="8" width="3.625" style="7" customWidth="1"/>
    <col min="9" max="9" width="5.625" style="7" customWidth="1"/>
    <col min="10" max="10" width="6.875" style="7" customWidth="1"/>
    <col min="11" max="11" width="3.625" style="7" customWidth="1"/>
    <col min="12" max="12" width="5.625" style="7" customWidth="1"/>
    <col min="13" max="13" width="6.875" style="7" customWidth="1"/>
    <col min="14" max="14" width="3.625" style="7" customWidth="1"/>
    <col min="15" max="15" width="5.625" style="7" customWidth="1"/>
    <col min="16" max="16" width="4.625" style="7" customWidth="1"/>
    <col min="17" max="17" width="7.125" style="9" customWidth="1"/>
    <col min="18" max="19" width="9" style="9"/>
    <col min="20" max="24" width="0" style="9" hidden="1" customWidth="1"/>
    <col min="25" max="16384" width="9" style="7"/>
  </cols>
  <sheetData>
    <row r="1" spans="1:24">
      <c r="P1" s="8" t="s">
        <v>13</v>
      </c>
    </row>
    <row r="2" spans="1:24" ht="17.25">
      <c r="A2" s="448" t="s">
        <v>32</v>
      </c>
      <c r="B2" s="448"/>
      <c r="C2" s="448"/>
      <c r="D2" s="448"/>
      <c r="E2" s="448"/>
      <c r="F2" s="448"/>
      <c r="G2" s="448"/>
      <c r="H2" s="448"/>
      <c r="I2" s="448"/>
      <c r="J2" s="448"/>
      <c r="K2" s="448"/>
      <c r="L2" s="448"/>
      <c r="M2" s="448"/>
      <c r="N2" s="448"/>
      <c r="O2" s="448"/>
      <c r="P2" s="448"/>
    </row>
    <row r="5" spans="1:24" ht="14.25" customHeight="1">
      <c r="A5" s="449" t="s">
        <v>14</v>
      </c>
      <c r="B5" s="449"/>
      <c r="C5" s="449"/>
      <c r="D5" s="449"/>
      <c r="E5" s="449"/>
      <c r="F5" s="449"/>
      <c r="G5" s="449"/>
      <c r="H5" s="449"/>
      <c r="I5" s="449"/>
      <c r="J5" s="449"/>
      <c r="K5" s="449"/>
      <c r="L5" s="449"/>
      <c r="M5" s="449"/>
      <c r="N5" s="449"/>
      <c r="O5" s="449"/>
      <c r="P5" s="449"/>
    </row>
    <row r="6" spans="1:24" ht="14.25" customHeight="1">
      <c r="A6" s="449"/>
      <c r="B6" s="449"/>
      <c r="C6" s="449"/>
      <c r="D6" s="449"/>
      <c r="E6" s="449"/>
      <c r="F6" s="449"/>
      <c r="G6" s="449"/>
      <c r="H6" s="449"/>
      <c r="I6" s="449"/>
      <c r="J6" s="449"/>
      <c r="K6" s="449"/>
      <c r="L6" s="449"/>
      <c r="M6" s="449"/>
      <c r="N6" s="449"/>
      <c r="O6" s="449"/>
      <c r="P6" s="449"/>
    </row>
    <row r="7" spans="1:24" ht="14.25" customHeight="1">
      <c r="A7" s="449"/>
      <c r="B7" s="449"/>
      <c r="C7" s="449"/>
      <c r="D7" s="449"/>
      <c r="E7" s="449"/>
      <c r="F7" s="449"/>
      <c r="G7" s="449"/>
      <c r="H7" s="449"/>
      <c r="I7" s="449"/>
      <c r="J7" s="449"/>
      <c r="K7" s="449"/>
      <c r="L7" s="449"/>
      <c r="M7" s="449"/>
      <c r="N7" s="449"/>
      <c r="O7" s="449"/>
      <c r="P7" s="449"/>
    </row>
    <row r="8" spans="1:24" ht="14.25" customHeight="1">
      <c r="A8" s="449"/>
      <c r="B8" s="449"/>
      <c r="C8" s="449"/>
      <c r="D8" s="449"/>
      <c r="E8" s="449"/>
      <c r="F8" s="449"/>
      <c r="G8" s="449"/>
      <c r="H8" s="449"/>
      <c r="I8" s="449"/>
      <c r="J8" s="449"/>
      <c r="K8" s="449"/>
      <c r="L8" s="449"/>
      <c r="M8" s="449"/>
      <c r="N8" s="449"/>
      <c r="O8" s="449"/>
      <c r="P8" s="449"/>
    </row>
    <row r="9" spans="1:24" ht="14.25" customHeight="1">
      <c r="A9" s="449"/>
      <c r="B9" s="449"/>
      <c r="C9" s="449"/>
      <c r="D9" s="449"/>
      <c r="E9" s="449"/>
      <c r="F9" s="449"/>
      <c r="G9" s="449"/>
      <c r="H9" s="449"/>
      <c r="I9" s="449"/>
      <c r="J9" s="449"/>
      <c r="K9" s="449"/>
      <c r="L9" s="449"/>
      <c r="M9" s="449"/>
      <c r="N9" s="449"/>
      <c r="O9" s="449"/>
      <c r="P9" s="449"/>
    </row>
    <row r="10" spans="1:24" ht="14.25" customHeight="1">
      <c r="A10" s="449"/>
      <c r="B10" s="449"/>
      <c r="C10" s="449"/>
      <c r="D10" s="449"/>
      <c r="E10" s="449"/>
      <c r="F10" s="449"/>
      <c r="G10" s="449"/>
      <c r="H10" s="449"/>
      <c r="I10" s="449"/>
      <c r="J10" s="449"/>
      <c r="K10" s="449"/>
      <c r="L10" s="449"/>
      <c r="M10" s="449"/>
      <c r="N10" s="449"/>
      <c r="O10" s="449"/>
      <c r="P10" s="449"/>
    </row>
    <row r="13" spans="1:24" ht="21" customHeight="1">
      <c r="B13" s="10" t="s">
        <v>15</v>
      </c>
      <c r="C13" s="11"/>
      <c r="D13" s="450" t="s">
        <v>16</v>
      </c>
      <c r="E13" s="451"/>
      <c r="F13" s="452"/>
      <c r="G13" s="450" t="s">
        <v>17</v>
      </c>
      <c r="H13" s="451"/>
      <c r="I13" s="452"/>
      <c r="J13" s="450" t="s">
        <v>18</v>
      </c>
      <c r="K13" s="451"/>
      <c r="L13" s="452"/>
      <c r="M13" s="450" t="s">
        <v>19</v>
      </c>
      <c r="N13" s="451"/>
      <c r="O13" s="452"/>
    </row>
    <row r="14" spans="1:24" ht="30" customHeight="1">
      <c r="B14" s="13"/>
      <c r="C14" s="14"/>
      <c r="D14" s="458" t="s">
        <v>20</v>
      </c>
      <c r="E14" s="459"/>
      <c r="F14" s="460"/>
      <c r="G14" s="458" t="s">
        <v>20</v>
      </c>
      <c r="H14" s="459"/>
      <c r="I14" s="460"/>
      <c r="J14" s="458" t="s">
        <v>20</v>
      </c>
      <c r="K14" s="459"/>
      <c r="L14" s="460"/>
      <c r="M14" s="458" t="s">
        <v>20</v>
      </c>
      <c r="N14" s="459"/>
      <c r="O14" s="460"/>
      <c r="S14" s="15"/>
      <c r="T14" s="15"/>
      <c r="U14" s="15" t="s">
        <v>21</v>
      </c>
      <c r="V14" s="15" t="s">
        <v>22</v>
      </c>
      <c r="W14" s="15" t="s">
        <v>23</v>
      </c>
      <c r="X14" s="15" t="s">
        <v>19</v>
      </c>
    </row>
    <row r="15" spans="1:24" ht="30" customHeight="1">
      <c r="B15" s="453" t="s">
        <v>24</v>
      </c>
      <c r="C15" s="16" t="s">
        <v>25</v>
      </c>
      <c r="D15" s="455" t="e">
        <f>IF(D16="","",ROUND(IF(STANDARDIZE(D16,U15,U16)*10+100&gt;=0,STANDARDIZE(D16,U15,U16)*10+100,0),0))</f>
        <v>#REF!</v>
      </c>
      <c r="E15" s="456"/>
      <c r="F15" s="457"/>
      <c r="G15" s="455" t="str">
        <f>IF(G16="","",ROUND(IF(STANDARDIZE(G16,V15,V16)*10+100&gt;=0,STANDARDIZE(G16,V15,V16)*10+100,0),0))</f>
        <v/>
      </c>
      <c r="H15" s="456"/>
      <c r="I15" s="457"/>
      <c r="J15" s="455" t="str">
        <f>IF(J16="","",ROUND(IF(STANDARDIZE(J16,W15,W16)*10+100&gt;=0,STANDARDIZE(J16,W15,W16)*10+100,0),0))</f>
        <v/>
      </c>
      <c r="K15" s="456"/>
      <c r="L15" s="457"/>
      <c r="M15" s="455" t="str">
        <f>IF(M16="","",ROUND(IF(STANDARDIZE(M16,X15,X16)*10+100&gt;=0,STANDARDIZE(M16,X15,X16)*10+100,0),0))</f>
        <v/>
      </c>
      <c r="N15" s="456"/>
      <c r="O15" s="457"/>
      <c r="S15" s="15" t="s">
        <v>24</v>
      </c>
      <c r="T15" s="17" t="s">
        <v>26</v>
      </c>
      <c r="U15" s="18">
        <v>12.5</v>
      </c>
      <c r="V15" s="19">
        <v>12.6</v>
      </c>
      <c r="W15" s="19">
        <v>11.8</v>
      </c>
      <c r="X15" s="19">
        <v>14.7</v>
      </c>
    </row>
    <row r="16" spans="1:24" ht="30" customHeight="1">
      <c r="B16" s="454"/>
      <c r="C16" s="16" t="s">
        <v>27</v>
      </c>
      <c r="D16" s="20" t="e">
        <f>#REF!</f>
        <v>#REF!</v>
      </c>
      <c r="E16" s="12" t="s">
        <v>33</v>
      </c>
      <c r="F16" s="21">
        <v>15</v>
      </c>
      <c r="G16" s="20"/>
      <c r="H16" s="12" t="s">
        <v>33</v>
      </c>
      <c r="I16" s="21">
        <v>18</v>
      </c>
      <c r="J16" s="20"/>
      <c r="K16" s="12" t="s">
        <v>33</v>
      </c>
      <c r="L16" s="21">
        <v>18</v>
      </c>
      <c r="M16" s="22"/>
      <c r="N16" s="12" t="s">
        <v>33</v>
      </c>
      <c r="O16" s="21">
        <v>18</v>
      </c>
      <c r="S16" s="15"/>
      <c r="T16" s="15" t="s">
        <v>28</v>
      </c>
      <c r="U16" s="18">
        <v>2.7</v>
      </c>
      <c r="V16" s="19">
        <v>3.4</v>
      </c>
      <c r="W16" s="19">
        <v>4</v>
      </c>
      <c r="X16" s="19">
        <v>2.7</v>
      </c>
    </row>
    <row r="17" spans="1:24" ht="30" customHeight="1">
      <c r="B17" s="453" t="s">
        <v>29</v>
      </c>
      <c r="C17" s="16" t="s">
        <v>25</v>
      </c>
      <c r="D17" s="455" t="e">
        <f>IF(D18="","",ROUND(IF(STANDARDIZE(D18,U17,U18)*10+100&gt;=0,STANDARDIZE(D18,U17,U18)*10+100,0),0))</f>
        <v>#REF!</v>
      </c>
      <c r="E17" s="456"/>
      <c r="F17" s="457"/>
      <c r="G17" s="455" t="str">
        <f>IF(G18="","",ROUND(IF(STANDARDIZE(G18,V17,V18)*10+100&gt;=0,STANDARDIZE(G18,V17,V18)*10+100,0),0))</f>
        <v/>
      </c>
      <c r="H17" s="456"/>
      <c r="I17" s="457"/>
      <c r="J17" s="455" t="str">
        <f>IF(J18="","",ROUND(IF(STANDARDIZE(J18,W17,W18)*10+100&gt;=0,STANDARDIZE(J18,W17,W18)*10+100,0),0))</f>
        <v/>
      </c>
      <c r="K17" s="456"/>
      <c r="L17" s="457"/>
      <c r="M17" s="455" t="str">
        <f>IF(M18="","",ROUND(IF(STANDARDIZE(M18,X17,X18)*10+100&gt;=0,STANDARDIZE(M18,X17,X18)*10+100,0),0))</f>
        <v/>
      </c>
      <c r="N17" s="456"/>
      <c r="O17" s="457"/>
      <c r="S17" s="15" t="s">
        <v>29</v>
      </c>
      <c r="T17" s="17" t="s">
        <v>26</v>
      </c>
      <c r="U17" s="18">
        <v>7.8</v>
      </c>
      <c r="V17" s="19">
        <v>5.0999999999999996</v>
      </c>
      <c r="W17" s="19">
        <v>6.1</v>
      </c>
      <c r="X17" s="19">
        <v>6.3</v>
      </c>
    </row>
    <row r="18" spans="1:24" ht="30" customHeight="1">
      <c r="B18" s="454"/>
      <c r="C18" s="16" t="s">
        <v>27</v>
      </c>
      <c r="D18" s="20" t="e">
        <f>#REF!</f>
        <v>#REF!</v>
      </c>
      <c r="E18" s="12" t="s">
        <v>33</v>
      </c>
      <c r="F18" s="21">
        <v>10</v>
      </c>
      <c r="G18" s="20"/>
      <c r="H18" s="12" t="s">
        <v>33</v>
      </c>
      <c r="I18" s="21">
        <v>10</v>
      </c>
      <c r="J18" s="20"/>
      <c r="K18" s="12" t="s">
        <v>33</v>
      </c>
      <c r="L18" s="21">
        <v>12</v>
      </c>
      <c r="M18" s="22"/>
      <c r="N18" s="12" t="s">
        <v>33</v>
      </c>
      <c r="O18" s="21">
        <v>10</v>
      </c>
      <c r="S18" s="15"/>
      <c r="T18" s="15" t="s">
        <v>28</v>
      </c>
      <c r="U18" s="18">
        <v>2.4</v>
      </c>
      <c r="V18" s="19">
        <v>2.4</v>
      </c>
      <c r="W18" s="19">
        <v>3.1</v>
      </c>
      <c r="X18" s="19">
        <v>2.6</v>
      </c>
    </row>
    <row r="19" spans="1:24" ht="30" customHeight="1">
      <c r="B19" s="453" t="s">
        <v>8</v>
      </c>
      <c r="C19" s="16" t="s">
        <v>25</v>
      </c>
      <c r="D19" s="455" t="e">
        <f>IF(D20="","",ROUND(IF(STANDARDIZE(D20,U19,U20)*10+100&gt;=0,STANDARDIZE(D20,U19,U20)*10+100,0),0))</f>
        <v>#REF!</v>
      </c>
      <c r="E19" s="456"/>
      <c r="F19" s="457"/>
      <c r="G19" s="455" t="str">
        <f>IF(G20="","",ROUND(IF(STANDARDIZE(G20,V19,V20)*10+100&gt;=0,STANDARDIZE(G20,V19,V20)*10+100,0),0))</f>
        <v/>
      </c>
      <c r="H19" s="456"/>
      <c r="I19" s="457"/>
      <c r="J19" s="455" t="str">
        <f>IF(J20="","",ROUND(IF(STANDARDIZE(J20,W19,W20)*10+100&gt;=0,STANDARDIZE(J20,W19,W20)*10+100,0),0))</f>
        <v/>
      </c>
      <c r="K19" s="456"/>
      <c r="L19" s="457"/>
      <c r="M19" s="455" t="str">
        <f>IF(M20="","",ROUND(IF(STANDARDIZE(M20,X19,X20)*10+100&gt;=0,STANDARDIZE(M20,X19,X20)*10+100,0),0))</f>
        <v/>
      </c>
      <c r="N19" s="456"/>
      <c r="O19" s="457"/>
      <c r="S19" s="15" t="s">
        <v>8</v>
      </c>
      <c r="T19" s="17" t="s">
        <v>26</v>
      </c>
      <c r="U19" s="18">
        <v>14.1</v>
      </c>
      <c r="V19" s="19">
        <v>14.2</v>
      </c>
      <c r="W19" s="19">
        <v>13.7</v>
      </c>
      <c r="X19" s="19">
        <v>15.6</v>
      </c>
    </row>
    <row r="20" spans="1:24" ht="30" customHeight="1">
      <c r="B20" s="454"/>
      <c r="C20" s="16" t="s">
        <v>27</v>
      </c>
      <c r="D20" s="20" t="e">
        <f>#REF!</f>
        <v>#REF!</v>
      </c>
      <c r="E20" s="12" t="s">
        <v>33</v>
      </c>
      <c r="F20" s="21">
        <v>19</v>
      </c>
      <c r="G20" s="20"/>
      <c r="H20" s="12" t="s">
        <v>33</v>
      </c>
      <c r="I20" s="21">
        <v>18</v>
      </c>
      <c r="J20" s="20"/>
      <c r="K20" s="12" t="s">
        <v>33</v>
      </c>
      <c r="L20" s="21">
        <v>19</v>
      </c>
      <c r="M20" s="22"/>
      <c r="N20" s="12" t="s">
        <v>33</v>
      </c>
      <c r="O20" s="21">
        <v>19</v>
      </c>
      <c r="S20" s="15"/>
      <c r="T20" s="15" t="s">
        <v>28</v>
      </c>
      <c r="U20" s="18">
        <v>4</v>
      </c>
      <c r="V20" s="19">
        <v>3.4</v>
      </c>
      <c r="W20" s="19">
        <v>3.7</v>
      </c>
      <c r="X20" s="19">
        <v>3.4</v>
      </c>
    </row>
    <row r="21" spans="1:24" ht="30" customHeight="1">
      <c r="B21" s="453" t="s">
        <v>30</v>
      </c>
      <c r="C21" s="16" t="s">
        <v>25</v>
      </c>
      <c r="D21" s="455" t="e">
        <f>IF(D22="","",ROUND(IF(STANDARDIZE(D22,U21,U22)*10+100&gt;=0,STANDARDIZE(D22,U21,U22)*10+100,0),0))</f>
        <v>#REF!</v>
      </c>
      <c r="E21" s="456"/>
      <c r="F21" s="457"/>
      <c r="G21" s="455" t="str">
        <f>IF(G22="","",ROUND(IF(STANDARDIZE(G22,V21,V22)*10+100&gt;=0,STANDARDIZE(G22,V21,V22)*10+100,0),0))</f>
        <v/>
      </c>
      <c r="H21" s="456"/>
      <c r="I21" s="457"/>
      <c r="J21" s="455" t="str">
        <f>IF(J22="","",ROUND(IF(STANDARDIZE(J22,W21,W22)*10+100&gt;=0,STANDARDIZE(J22,W21,W22)*10+100,0),0))</f>
        <v/>
      </c>
      <c r="K21" s="456"/>
      <c r="L21" s="457"/>
      <c r="M21" s="455" t="str">
        <f>IF(M22="","",ROUND(IF(STANDARDIZE(M22,X21,X22)*10+100&gt;=0,STANDARDIZE(M22,X21,X22)*10+100,0),0))</f>
        <v/>
      </c>
      <c r="N21" s="456"/>
      <c r="O21" s="457"/>
      <c r="S21" s="15" t="s">
        <v>30</v>
      </c>
      <c r="T21" s="17" t="s">
        <v>26</v>
      </c>
      <c r="U21" s="18">
        <v>5.9</v>
      </c>
      <c r="V21" s="19">
        <v>7.7</v>
      </c>
      <c r="W21" s="19">
        <v>6.7</v>
      </c>
      <c r="X21" s="19">
        <v>8.9</v>
      </c>
    </row>
    <row r="22" spans="1:24" ht="30" customHeight="1">
      <c r="B22" s="454"/>
      <c r="C22" s="16" t="s">
        <v>27</v>
      </c>
      <c r="D22" s="20" t="e">
        <f>#REF!</f>
        <v>#REF!</v>
      </c>
      <c r="E22" s="12" t="s">
        <v>33</v>
      </c>
      <c r="F22" s="21">
        <v>12</v>
      </c>
      <c r="G22" s="20"/>
      <c r="H22" s="12" t="s">
        <v>33</v>
      </c>
      <c r="I22" s="21">
        <v>14</v>
      </c>
      <c r="J22" s="20"/>
      <c r="K22" s="12" t="s">
        <v>33</v>
      </c>
      <c r="L22" s="21">
        <v>13</v>
      </c>
      <c r="M22" s="22"/>
      <c r="N22" s="12" t="s">
        <v>33</v>
      </c>
      <c r="O22" s="21">
        <v>14</v>
      </c>
      <c r="S22" s="15"/>
      <c r="T22" s="15" t="s">
        <v>28</v>
      </c>
      <c r="U22" s="18">
        <v>2.7</v>
      </c>
      <c r="V22" s="19">
        <v>3.3</v>
      </c>
      <c r="W22" s="19">
        <v>3</v>
      </c>
      <c r="X22" s="19">
        <v>3</v>
      </c>
    </row>
    <row r="25" spans="1:24" ht="13.5" customHeight="1">
      <c r="A25" s="461" t="s">
        <v>31</v>
      </c>
      <c r="B25" s="461"/>
      <c r="C25" s="461"/>
      <c r="D25" s="461"/>
      <c r="E25" s="461"/>
      <c r="F25" s="461"/>
      <c r="G25" s="461"/>
      <c r="H25" s="461"/>
      <c r="I25" s="461"/>
      <c r="J25" s="461"/>
      <c r="K25" s="461"/>
      <c r="L25" s="461"/>
      <c r="M25" s="461"/>
      <c r="N25" s="461"/>
      <c r="O25" s="461"/>
      <c r="P25" s="461"/>
    </row>
    <row r="26" spans="1:24" ht="13.5" customHeight="1">
      <c r="A26" s="461"/>
      <c r="B26" s="461"/>
      <c r="C26" s="461"/>
      <c r="D26" s="461"/>
      <c r="E26" s="461"/>
      <c r="F26" s="461"/>
      <c r="G26" s="461"/>
      <c r="H26" s="461"/>
      <c r="I26" s="461"/>
      <c r="J26" s="461"/>
      <c r="K26" s="461"/>
      <c r="L26" s="461"/>
      <c r="M26" s="461"/>
      <c r="N26" s="461"/>
      <c r="O26" s="461"/>
      <c r="P26" s="461"/>
    </row>
    <row r="27" spans="1:24" ht="13.5" customHeight="1">
      <c r="A27" s="461"/>
      <c r="B27" s="461"/>
      <c r="C27" s="461"/>
      <c r="D27" s="461"/>
      <c r="E27" s="461"/>
      <c r="F27" s="461"/>
      <c r="G27" s="461"/>
      <c r="H27" s="461"/>
      <c r="I27" s="461"/>
      <c r="J27" s="461"/>
      <c r="K27" s="461"/>
      <c r="L27" s="461"/>
      <c r="M27" s="461"/>
      <c r="N27" s="461"/>
      <c r="O27" s="461"/>
      <c r="P27" s="461"/>
    </row>
    <row r="31" spans="1:24" ht="14.25" customHeight="1"/>
  </sheetData>
  <sheetProtection password="A782" sheet="1"/>
  <mergeCells count="31">
    <mergeCell ref="A25:P27"/>
    <mergeCell ref="B17:B18"/>
    <mergeCell ref="D17:F17"/>
    <mergeCell ref="G17:I17"/>
    <mergeCell ref="J17:L17"/>
    <mergeCell ref="M17:O17"/>
    <mergeCell ref="B19:B20"/>
    <mergeCell ref="D19:F19"/>
    <mergeCell ref="G19:I19"/>
    <mergeCell ref="B21:B22"/>
    <mergeCell ref="M21:O21"/>
    <mergeCell ref="D21:F21"/>
    <mergeCell ref="G21:I21"/>
    <mergeCell ref="J21:L21"/>
    <mergeCell ref="M19:O19"/>
    <mergeCell ref="D14:F14"/>
    <mergeCell ref="G14:I14"/>
    <mergeCell ref="J14:L14"/>
    <mergeCell ref="M14:O14"/>
    <mergeCell ref="M15:O15"/>
    <mergeCell ref="B15:B16"/>
    <mergeCell ref="D15:F15"/>
    <mergeCell ref="G15:I15"/>
    <mergeCell ref="J15:L15"/>
    <mergeCell ref="J19:L19"/>
    <mergeCell ref="A2:P2"/>
    <mergeCell ref="A5:P10"/>
    <mergeCell ref="D13:F13"/>
    <mergeCell ref="G13:I13"/>
    <mergeCell ref="J13:L13"/>
    <mergeCell ref="M13:O13"/>
  </mergeCells>
  <phoneticPr fontId="4"/>
  <pageMargins left="0.39370078740157483" right="0.39370078740157483" top="0.78740157480314965" bottom="0.78740157480314965" header="0.31496062992125984" footer="0.31496062992125984"/>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P92"/>
  <sheetViews>
    <sheetView topLeftCell="D2" zoomScaleNormal="100" workbookViewId="0">
      <selection activeCell="E14" sqref="E14:J15"/>
    </sheetView>
  </sheetViews>
  <sheetFormatPr defaultRowHeight="13.5"/>
  <cols>
    <col min="1" max="1" width="1.375" customWidth="1"/>
    <col min="2" max="2" width="4.625" customWidth="1"/>
    <col min="3" max="3" width="16.625" customWidth="1"/>
    <col min="4" max="5" width="4.625" customWidth="1"/>
    <col min="6" max="6" width="16.625" customWidth="1"/>
    <col min="7" max="7" width="4.625" customWidth="1"/>
    <col min="8" max="8" width="16.625" customWidth="1"/>
    <col min="9" max="9" width="4.625" customWidth="1"/>
    <col min="10" max="10" width="16.625" customWidth="1"/>
    <col min="11" max="11" width="4.625" customWidth="1"/>
    <col min="12" max="15" width="1.625" style="90" customWidth="1"/>
    <col min="16" max="16" width="8.5" style="47" customWidth="1"/>
    <col min="17" max="17" width="7.75" style="47" customWidth="1"/>
    <col min="18" max="22" width="6.625" style="47" customWidth="1"/>
    <col min="23" max="26" width="9" style="196"/>
  </cols>
  <sheetData>
    <row r="1" spans="1:42" ht="6" hidden="1" customHeight="1">
      <c r="A1" s="88"/>
      <c r="B1" s="88"/>
      <c r="C1" s="88"/>
      <c r="D1" s="89"/>
      <c r="E1" s="89"/>
      <c r="F1" s="89"/>
      <c r="G1" s="89"/>
      <c r="H1" s="89"/>
      <c r="I1" s="89"/>
      <c r="J1" s="48"/>
      <c r="K1" s="48"/>
    </row>
    <row r="2" spans="1:42" ht="30" customHeight="1">
      <c r="A2" s="89"/>
      <c r="B2" s="639"/>
      <c r="C2" s="639"/>
      <c r="D2" s="89"/>
      <c r="E2" s="89"/>
      <c r="F2" s="89"/>
      <c r="G2" s="89"/>
      <c r="H2" s="89"/>
      <c r="I2" s="89"/>
      <c r="J2" s="48"/>
      <c r="K2" s="48"/>
      <c r="P2" s="47" t="str">
        <f ca="1">RIGHT(CELL("filename",A1),LEN(CELL("filename",A1))-FIND("]", CELL("filename",A1)))</f>
        <v>(5)児童質問紙より(1)</v>
      </c>
      <c r="Q2" s="263">
        <f ca="1">VALUE(LEFT(RIGHT(P2,2),1))</f>
        <v>1</v>
      </c>
    </row>
    <row r="3" spans="1:42" ht="6.95" customHeight="1" thickBot="1">
      <c r="A3" s="66"/>
      <c r="B3" s="287"/>
      <c r="C3" s="287"/>
      <c r="D3" s="66"/>
      <c r="E3" s="66"/>
      <c r="F3" s="66"/>
      <c r="G3" s="66"/>
      <c r="H3" s="66"/>
      <c r="I3" s="66"/>
      <c r="J3" s="48"/>
      <c r="K3" s="48"/>
      <c r="Q3" s="263"/>
    </row>
    <row r="4" spans="1:42" ht="13.5" customHeight="1">
      <c r="A4" s="66"/>
      <c r="B4" s="622" t="s">
        <v>1</v>
      </c>
      <c r="C4" s="623"/>
      <c r="D4" s="66"/>
      <c r="E4" s="66"/>
      <c r="F4" s="66"/>
      <c r="G4" s="66"/>
      <c r="H4" s="66"/>
      <c r="I4" s="66"/>
      <c r="J4" s="48"/>
      <c r="K4" s="48"/>
      <c r="Q4" s="240">
        <v>3</v>
      </c>
      <c r="R4" s="240">
        <v>4</v>
      </c>
      <c r="S4" s="240">
        <v>5</v>
      </c>
      <c r="T4" s="240">
        <v>6</v>
      </c>
      <c r="U4" s="240">
        <v>7</v>
      </c>
      <c r="V4" s="240">
        <v>8</v>
      </c>
      <c r="W4" s="241">
        <v>9</v>
      </c>
      <c r="X4" s="242">
        <v>10</v>
      </c>
      <c r="Y4" s="242">
        <v>11</v>
      </c>
      <c r="Z4" s="243"/>
      <c r="AA4" s="242"/>
      <c r="AB4" s="242"/>
      <c r="AC4" s="196"/>
      <c r="AD4" s="196"/>
      <c r="AE4" s="196"/>
      <c r="AF4" s="196"/>
      <c r="AG4" s="196"/>
      <c r="AH4" s="196"/>
      <c r="AI4" s="196"/>
      <c r="AJ4" s="196"/>
      <c r="AK4" s="196"/>
      <c r="AL4" s="196"/>
      <c r="AM4" s="196"/>
      <c r="AN4" s="196"/>
      <c r="AO4" s="196"/>
      <c r="AP4" s="196"/>
    </row>
    <row r="5" spans="1:42" ht="13.5" customHeight="1" thickBot="1">
      <c r="A5" s="89"/>
      <c r="B5" s="640" t="s">
        <v>154</v>
      </c>
      <c r="C5" s="641"/>
      <c r="D5" s="89"/>
      <c r="E5" s="66"/>
      <c r="F5" s="66"/>
      <c r="G5" s="66"/>
      <c r="H5" s="66"/>
      <c r="I5" s="66"/>
      <c r="J5" s="66"/>
      <c r="K5" s="66"/>
      <c r="Q5" s="264" t="s">
        <v>85</v>
      </c>
      <c r="R5" s="264" t="s">
        <v>86</v>
      </c>
      <c r="S5" s="264" t="s">
        <v>87</v>
      </c>
      <c r="T5" s="264" t="s">
        <v>88</v>
      </c>
      <c r="U5" s="264" t="s">
        <v>89</v>
      </c>
      <c r="V5" s="264" t="s">
        <v>90</v>
      </c>
      <c r="W5" s="264" t="s">
        <v>91</v>
      </c>
      <c r="X5" s="264" t="s">
        <v>92</v>
      </c>
      <c r="Y5" s="264" t="s">
        <v>93</v>
      </c>
      <c r="Z5" s="244"/>
      <c r="AA5" s="196"/>
      <c r="AB5" s="196"/>
      <c r="AC5" s="196"/>
      <c r="AD5" s="196"/>
      <c r="AE5" s="196"/>
      <c r="AF5" s="196"/>
      <c r="AG5" s="196"/>
      <c r="AH5" s="196"/>
      <c r="AI5" s="196"/>
      <c r="AJ5" s="196"/>
      <c r="AK5" s="196"/>
      <c r="AL5" s="196"/>
      <c r="AM5" s="196"/>
      <c r="AN5" s="196"/>
      <c r="AO5" s="196"/>
      <c r="AP5" s="196"/>
    </row>
    <row r="6" spans="1:42" ht="6.95" customHeight="1" thickBot="1">
      <c r="A6" s="48"/>
      <c r="B6" s="48"/>
      <c r="C6" s="48"/>
      <c r="D6" s="48"/>
      <c r="E6" s="66"/>
      <c r="F6" s="66"/>
      <c r="G6" s="66"/>
      <c r="H6" s="66"/>
      <c r="I6" s="66"/>
      <c r="J6" s="66"/>
      <c r="K6" s="66"/>
      <c r="Z6" s="244"/>
      <c r="AA6" s="196"/>
      <c r="AB6" s="196"/>
      <c r="AC6" s="196"/>
      <c r="AD6" s="196"/>
      <c r="AE6" s="196"/>
      <c r="AF6" s="196"/>
      <c r="AG6" s="196"/>
      <c r="AH6" s="196"/>
      <c r="AI6" s="196"/>
      <c r="AJ6" s="196"/>
      <c r="AK6" s="196"/>
      <c r="AL6" s="196"/>
      <c r="AM6" s="196"/>
      <c r="AN6" s="196"/>
      <c r="AO6" s="196"/>
      <c r="AP6" s="196"/>
    </row>
    <row r="7" spans="1:42" ht="20.100000000000001" customHeight="1">
      <c r="A7" s="48"/>
      <c r="B7" s="624">
        <f ca="1">IF(P10&lt;&gt;"",P10,"")</f>
        <v>1</v>
      </c>
      <c r="C7" s="625"/>
      <c r="D7" s="48"/>
      <c r="E7" s="66"/>
      <c r="F7" s="66"/>
      <c r="G7" s="66"/>
      <c r="H7" s="66"/>
      <c r="I7" s="66"/>
      <c r="J7" s="66"/>
      <c r="K7" s="66"/>
      <c r="Q7" s="47">
        <v>1</v>
      </c>
      <c r="R7" s="244">
        <v>2</v>
      </c>
      <c r="S7" s="244">
        <v>3</v>
      </c>
      <c r="T7" s="244">
        <v>4</v>
      </c>
      <c r="U7" s="244">
        <v>5</v>
      </c>
      <c r="V7" s="244">
        <v>6</v>
      </c>
      <c r="W7" s="244">
        <v>7</v>
      </c>
      <c r="X7" s="244">
        <v>8</v>
      </c>
      <c r="Y7" s="244">
        <v>9</v>
      </c>
      <c r="AA7" s="45"/>
      <c r="AB7" s="45"/>
      <c r="AC7" s="45"/>
      <c r="AD7" s="45"/>
      <c r="AE7" s="196"/>
      <c r="AF7" s="196"/>
      <c r="AG7" s="196"/>
      <c r="AH7" s="196"/>
      <c r="AI7" s="196"/>
      <c r="AJ7" s="196"/>
      <c r="AK7" s="196"/>
      <c r="AL7" s="196"/>
      <c r="AM7" s="196"/>
      <c r="AN7" s="196"/>
      <c r="AO7" s="196"/>
      <c r="AP7" s="196"/>
    </row>
    <row r="8" spans="1:42" ht="6.95" customHeight="1">
      <c r="A8" s="48"/>
      <c r="B8" s="626" t="str">
        <f ca="1">IF(P11&lt;&gt;"",P11,"")</f>
        <v>朝食を毎日食べていますか</v>
      </c>
      <c r="C8" s="627"/>
      <c r="D8" s="48"/>
      <c r="E8" s="66"/>
      <c r="F8" s="66"/>
      <c r="G8" s="66"/>
      <c r="H8" s="66"/>
      <c r="I8" s="66"/>
      <c r="J8" s="66"/>
      <c r="K8" s="66"/>
      <c r="S8" s="240"/>
      <c r="T8" s="240"/>
      <c r="U8" s="240"/>
      <c r="V8" s="92"/>
      <c r="W8" s="45"/>
      <c r="X8" s="45"/>
      <c r="Y8" s="245"/>
      <c r="Z8" s="245"/>
      <c r="AA8" s="39"/>
      <c r="AB8" s="39"/>
      <c r="AC8" s="33"/>
      <c r="AD8" s="33"/>
      <c r="AE8" s="39"/>
      <c r="AF8" s="39"/>
    </row>
    <row r="9" spans="1:42" s="33" customFormat="1" ht="12.6" customHeight="1">
      <c r="A9" s="48"/>
      <c r="B9" s="628"/>
      <c r="C9" s="629"/>
      <c r="D9" s="48"/>
      <c r="E9" s="48"/>
      <c r="F9" s="48"/>
      <c r="G9" s="48"/>
      <c r="H9" s="251"/>
      <c r="I9" s="48"/>
      <c r="J9" s="251"/>
      <c r="K9" s="48"/>
      <c r="L9" s="23"/>
      <c r="M9" s="23"/>
      <c r="N9" s="23"/>
      <c r="O9" s="23"/>
      <c r="S9" s="47"/>
      <c r="T9" s="47"/>
      <c r="U9" s="47"/>
      <c r="V9" s="92"/>
      <c r="W9" s="45"/>
      <c r="X9" s="45"/>
      <c r="Y9" s="245"/>
      <c r="Z9" s="245"/>
      <c r="AA9" s="39"/>
      <c r="AB9" s="39"/>
      <c r="AE9" s="39"/>
      <c r="AF9" s="39"/>
      <c r="AG9" s="39"/>
      <c r="AH9" s="39"/>
    </row>
    <row r="10" spans="1:42" s="33" customFormat="1" ht="12.6" customHeight="1">
      <c r="A10" s="48"/>
      <c r="B10" s="628"/>
      <c r="C10" s="629"/>
      <c r="D10" s="48"/>
      <c r="E10" s="48"/>
      <c r="F10" s="48"/>
      <c r="G10" s="48"/>
      <c r="H10" s="48"/>
      <c r="I10" s="48"/>
      <c r="J10" s="48"/>
      <c r="K10" s="48"/>
      <c r="L10" s="23"/>
      <c r="M10" s="23"/>
      <c r="N10" s="23"/>
      <c r="O10" s="23"/>
      <c r="P10" s="252">
        <f ca="1">IF(INDIRECT("入力シート!P"&amp;Q10)&lt;&gt;0,INDIRECT("入力シート!P"&amp;Q10),"")</f>
        <v>1</v>
      </c>
      <c r="Q10" s="240">
        <f ca="1">(Q2-1)*5+7</f>
        <v>7</v>
      </c>
      <c r="R10" s="240">
        <f ca="1">P10+180</f>
        <v>181</v>
      </c>
      <c r="S10" s="47"/>
      <c r="T10" s="47"/>
      <c r="U10" s="47"/>
      <c r="V10" s="92"/>
      <c r="W10" s="45"/>
      <c r="X10" s="45"/>
      <c r="Y10" s="245"/>
      <c r="Z10" s="245"/>
      <c r="AA10" s="39"/>
      <c r="AB10" s="39"/>
      <c r="AC10" s="39"/>
      <c r="AD10" s="39"/>
      <c r="AE10" s="39"/>
      <c r="AF10" s="39"/>
      <c r="AG10" s="39"/>
      <c r="AH10" s="39"/>
    </row>
    <row r="11" spans="1:42" s="33" customFormat="1" ht="12.6" customHeight="1">
      <c r="A11" s="48"/>
      <c r="B11" s="628"/>
      <c r="C11" s="629"/>
      <c r="D11" s="48"/>
      <c r="E11" s="48"/>
      <c r="F11" s="48"/>
      <c r="G11" s="48"/>
      <c r="H11" s="48"/>
      <c r="I11" s="48"/>
      <c r="J11" s="48"/>
      <c r="K11" s="48"/>
      <c r="L11" s="23"/>
      <c r="M11" s="23"/>
      <c r="N11" s="23"/>
      <c r="O11" s="23"/>
      <c r="P11" s="40" t="str">
        <f ca="1">IF(P10&lt;&gt;"",VLOOKUP(P10,入力シート!$P$7:$Z$33,2,FALSE),"")</f>
        <v>朝食を毎日食べていますか</v>
      </c>
      <c r="AA11" s="39"/>
      <c r="AB11" s="39"/>
      <c r="AC11" s="39"/>
      <c r="AD11" s="39"/>
      <c r="AE11" s="39"/>
      <c r="AF11" s="39"/>
      <c r="AG11" s="39"/>
      <c r="AH11" s="39"/>
    </row>
    <row r="12" spans="1:42" s="33" customFormat="1" ht="12.6" customHeight="1">
      <c r="A12" s="48"/>
      <c r="B12" s="628"/>
      <c r="C12" s="629"/>
      <c r="D12" s="48"/>
      <c r="E12" s="48"/>
      <c r="F12" s="48"/>
      <c r="G12" s="48"/>
      <c r="H12" s="48"/>
      <c r="I12" s="48"/>
      <c r="J12" s="48"/>
      <c r="K12" s="48"/>
      <c r="L12" s="23"/>
      <c r="M12" s="23"/>
      <c r="N12" s="23"/>
      <c r="O12" s="23"/>
      <c r="P12" s="42"/>
      <c r="Q12" s="41" t="str">
        <f t="shared" ref="Q12:Y12" ca="1" si="0">IF($P10&lt;&gt;"",IF(INDIRECT("'基礎データ（質問紙）'!"&amp;Q$5&amp;$R10)&lt;&gt;"",INDIRECT("'基礎データ（質問紙）'!"&amp;Q$5&amp;$R10),""),"")</f>
        <v>している</v>
      </c>
      <c r="R12" s="41" t="str">
        <f t="shared" ca="1" si="0"/>
        <v>どちらかといえば，している</v>
      </c>
      <c r="S12" s="41" t="str">
        <f t="shared" ca="1" si="0"/>
        <v>あまりしていない</v>
      </c>
      <c r="T12" s="41" t="str">
        <f t="shared" ca="1" si="0"/>
        <v>全くしていない</v>
      </c>
      <c r="U12" s="41" t="str">
        <f t="shared" ca="1" si="0"/>
        <v>その他・無回答</v>
      </c>
      <c r="V12" s="41" t="str">
        <f t="shared" ca="1" si="0"/>
        <v/>
      </c>
      <c r="W12" s="41" t="str">
        <f t="shared" ca="1" si="0"/>
        <v/>
      </c>
      <c r="X12" s="41" t="str">
        <f t="shared" ca="1" si="0"/>
        <v/>
      </c>
      <c r="Y12" s="41" t="str">
        <f t="shared" ca="1" si="0"/>
        <v/>
      </c>
      <c r="Z12" s="245"/>
      <c r="AA12" s="39"/>
      <c r="AB12" s="39"/>
      <c r="AC12" s="39"/>
      <c r="AD12" s="39"/>
      <c r="AE12" s="39"/>
      <c r="AF12" s="39"/>
      <c r="AG12" s="39"/>
      <c r="AH12" s="39"/>
    </row>
    <row r="13" spans="1:42" s="33" customFormat="1" ht="12.6" customHeight="1">
      <c r="A13" s="48"/>
      <c r="B13" s="628"/>
      <c r="C13" s="629"/>
      <c r="D13" s="48"/>
      <c r="E13" s="48"/>
      <c r="F13" s="48"/>
      <c r="G13" s="48"/>
      <c r="H13" s="48"/>
      <c r="I13" s="48"/>
      <c r="J13" s="48"/>
      <c r="K13" s="48"/>
      <c r="L13" s="23"/>
      <c r="M13" s="23"/>
      <c r="N13" s="23"/>
      <c r="O13" s="23"/>
      <c r="P13" s="40" t="s">
        <v>0</v>
      </c>
      <c r="Q13" s="253">
        <f ca="1">IF($P10&lt;&gt;"",IF(VLOOKUP($P10,入力シート!$P$7:$Z$33,Q$4,FALSE)&lt;&gt;"",VLOOKUP($P10,入力シート!$P$7:$Z$33,Q$4,FALSE),""),"")</f>
        <v>61.1</v>
      </c>
      <c r="R13" s="253">
        <f ca="1">IF($P10&lt;&gt;"",IF(R12="その他・無回答",MAX(100-SUM($Q13:Q13),0),IF(VLOOKUP($P10,入力シート!$P$7:$Z$33,R$4,FALSE)&lt;&gt;"",VLOOKUP($P10,入力シート!$P$7:$Z$33,R$4,FALSE),"")),"")</f>
        <v>16.7</v>
      </c>
      <c r="S13" s="253">
        <f ca="1">IF($P10&lt;&gt;"",IF(S12="その他・無回答",MAX(100-SUM($Q13:R13),0),IF(VLOOKUP($P10,入力シート!$P$7:$Z$33,S$4,FALSE)&lt;&gt;"",VLOOKUP($P10,入力シート!$P$7:$Z$33,S$4,FALSE),"")),"")</f>
        <v>11.1</v>
      </c>
      <c r="T13" s="253">
        <f ca="1">IF($P10&lt;&gt;"",IF(T12="その他・無回答",MAX(100-SUM($Q13:S13),0),IF(VLOOKUP($P10,入力シート!$P$7:$Z$33,T$4,FALSE)&lt;&gt;"",VLOOKUP($P10,入力シート!$P$7:$Z$33,T$4,FALSE),"")),"")</f>
        <v>11.1</v>
      </c>
      <c r="U13" s="253">
        <f ca="1">IF($P10&lt;&gt;"",IF(U12="その他・無回答",MAX(100-SUM($Q13:T13),0),IF(VLOOKUP($P10,入力シート!$P$7:$Z$33,U$4,FALSE)&lt;&gt;"",VLOOKUP($P10,入力シート!$P$7:$Z$33,U$4,FALSE),"")),"")</f>
        <v>1.4210854715202004E-14</v>
      </c>
      <c r="V13" s="253" t="str">
        <f ca="1">IF($P10&lt;&gt;"",IF(V12="その他・無回答",MAX(100-SUM($Q13:U13),0),IF(VLOOKUP($P10,入力シート!$P$7:$Z$33,V$4,FALSE)&lt;&gt;"",VLOOKUP($P10,入力シート!$P$7:$Z$33,V$4,FALSE),"")),"")</f>
        <v/>
      </c>
      <c r="W13" s="253" t="str">
        <f ca="1">IF($P10&lt;&gt;"",IF(W12="その他・無回答",MAX(100-SUM($Q13:V13),0),IF(VLOOKUP($P10,入力シート!$P$7:$Z$33,W$4,FALSE)&lt;&gt;"",VLOOKUP($P10,入力シート!$P$7:$Z$33,W$4,FALSE),"")),"")</f>
        <v/>
      </c>
      <c r="X13" s="253" t="str">
        <f ca="1">IF($P10&lt;&gt;"",IF(X12="その他・無回答",MAX(100-SUM($Q13:W13),0),IF(VLOOKUP($P10,入力シート!$P$7:$Z$33,X$4,FALSE)&lt;&gt;"",VLOOKUP($P10,入力シート!$P$7:$Z$33,X$4,FALSE),"")),"")</f>
        <v/>
      </c>
      <c r="Y13" s="253" t="str">
        <f ca="1">IF($P10&lt;&gt;"",IF(Y12="その他・無回答",MAX(100-SUM($Q13:X13),0),IF(VLOOKUP($P10,入力シート!$P$7:$Z$33,Y$4,FALSE)&lt;&gt;"",VLOOKUP($P10,入力シート!$P$7:$Z$33,Y$4,FALSE),"")),"")</f>
        <v/>
      </c>
      <c r="Z13" s="245"/>
      <c r="AA13" s="39"/>
      <c r="AB13" s="39"/>
      <c r="AC13" s="39"/>
      <c r="AD13" s="39"/>
      <c r="AE13" s="39"/>
      <c r="AF13" s="39"/>
      <c r="AG13" s="39"/>
      <c r="AH13" s="39"/>
    </row>
    <row r="14" spans="1:42" s="33" customFormat="1" ht="15" customHeight="1" thickBot="1">
      <c r="A14" s="48"/>
      <c r="B14" s="630"/>
      <c r="C14" s="631"/>
      <c r="D14" s="48"/>
      <c r="E14" s="431">
        <f ca="1">IF(F14&lt;&gt;"",1,"")</f>
        <v>1</v>
      </c>
      <c r="F14" s="432" t="str">
        <f ca="1">IF(Q12&lt;&gt;"",Q12,"")</f>
        <v>している</v>
      </c>
      <c r="G14" s="431">
        <f ca="1">IF(H14&lt;&gt;"",2,"")</f>
        <v>2</v>
      </c>
      <c r="H14" s="432" t="str">
        <f ca="1">IF(R12&lt;&gt;"",R12,"")</f>
        <v>どちらかといえば，している</v>
      </c>
      <c r="I14" s="431">
        <f ca="1">IF(J14&lt;&gt;"",3,"")</f>
        <v>3</v>
      </c>
      <c r="J14" s="432" t="str">
        <f ca="1">IF(S12&lt;&gt;"",S12,"")</f>
        <v>あまりしていない</v>
      </c>
      <c r="K14" s="319"/>
      <c r="L14" s="23"/>
      <c r="M14" s="23"/>
      <c r="N14" s="23"/>
      <c r="O14" s="23"/>
      <c r="P14" s="40" t="s">
        <v>35</v>
      </c>
      <c r="Q14" s="254">
        <f ca="1">IF($P10&lt;&gt;"",IF(VLOOKUP($P10,'基礎データ（質問紙）'!$A$4:$K$174,Q$4,FALSE)&lt;&gt;"",VLOOKUP($P10,'基礎データ（質問紙）'!$A$4:$K$174,Q$4,FALSE),""),"")</f>
        <v>81</v>
      </c>
      <c r="R14" s="254">
        <f ca="1">IF($P10&lt;&gt;"",IF(VLOOKUP($P10,'基礎データ（質問紙）'!$A$4:$K$174,R$4,FALSE)&lt;&gt;"",VLOOKUP($P10,'基礎データ（質問紙）'!$A$4:$K$174,R$4,FALSE),""),"")</f>
        <v>12</v>
      </c>
      <c r="S14" s="254">
        <f ca="1">IF($P10&lt;&gt;"",IF(VLOOKUP($P10,'基礎データ（質問紙）'!$A$4:$K$174,S$4,FALSE)&lt;&gt;"",VLOOKUP($P10,'基礎データ（質問紙）'!$A$4:$K$174,S$4,FALSE),""),"")</f>
        <v>5.6</v>
      </c>
      <c r="T14" s="254">
        <f ca="1">IF($P10&lt;&gt;"",IF(VLOOKUP($P10,'基礎データ（質問紙）'!$A$4:$K$174,T$4,FALSE)&lt;&gt;"",VLOOKUP($P10,'基礎データ（質問紙）'!$A$4:$K$174,T$4,FALSE),""),"")</f>
        <v>1.5</v>
      </c>
      <c r="U14" s="254">
        <f ca="1">IF($P10&lt;&gt;"",IF(VLOOKUP($P10,'基礎データ（質問紙）'!$A$4:$K$174,U$4,FALSE)&lt;&gt;"",VLOOKUP($P10,'基礎データ（質問紙）'!$A$4:$K$174,U$4,FALSE),""),"")</f>
        <v>0</v>
      </c>
      <c r="V14" s="254" t="str">
        <f ca="1">IF($P10&lt;&gt;"",IF(VLOOKUP($P10,'基礎データ（質問紙）'!$A$4:$K$174,V$4,FALSE)&lt;&gt;"",VLOOKUP($P10,'基礎データ（質問紙）'!$A$4:$K$174,V$4,FALSE),""),"")</f>
        <v/>
      </c>
      <c r="W14" s="254" t="str">
        <f ca="1">IF($P10&lt;&gt;"",IF(VLOOKUP($P10,'基礎データ（質問紙）'!$A$4:$K$174,W$4,FALSE)&lt;&gt;"",VLOOKUP($P10,'基礎データ（質問紙）'!$A$4:$K$174,W$4,FALSE),""),"")</f>
        <v/>
      </c>
      <c r="X14" s="254" t="str">
        <f ca="1">IF($P10&lt;&gt;"",IF(VLOOKUP($P10,'基礎データ（質問紙）'!$A$4:$K$174,X$4,FALSE)&lt;&gt;"",VLOOKUP($P10,'基礎データ（質問紙）'!$A$4:$K$174,X$4,FALSE),""),"")</f>
        <v/>
      </c>
      <c r="Y14" s="254" t="str">
        <f ca="1">IF($P10&lt;&gt;"",IF(VLOOKUP($P10,'基礎データ（質問紙）'!$A$4:$K$174,Y$4,FALSE)&lt;&gt;"",VLOOKUP($P10,'基礎データ（質問紙）'!$A$4:$K$174,Y$4,FALSE),""),"")</f>
        <v/>
      </c>
      <c r="Z14" s="46">
        <f ca="1">P10*2+3</f>
        <v>5</v>
      </c>
      <c r="AA14" s="39"/>
      <c r="AB14" s="39"/>
      <c r="AC14" s="39"/>
      <c r="AD14" s="39"/>
      <c r="AE14" s="39"/>
      <c r="AF14" s="39"/>
      <c r="AG14" s="39"/>
      <c r="AH14" s="39"/>
    </row>
    <row r="15" spans="1:42" s="33" customFormat="1" ht="15" customHeight="1">
      <c r="A15" s="48"/>
      <c r="B15" s="48"/>
      <c r="C15" s="48"/>
      <c r="D15" s="48"/>
      <c r="E15" s="431">
        <f ca="1">IF(F15&lt;&gt;"",4,"")</f>
        <v>4</v>
      </c>
      <c r="F15" s="432" t="str">
        <f ca="1">IF(T12&lt;&gt;"",T12,"")</f>
        <v>全くしていない</v>
      </c>
      <c r="G15" s="431">
        <f ca="1">IF(H15&lt;&gt;"",5,"")</f>
        <v>5</v>
      </c>
      <c r="H15" s="432" t="str">
        <f ca="1">IF(U12&lt;&gt;"",U12,"")</f>
        <v>その他・無回答</v>
      </c>
      <c r="I15" s="431" t="str">
        <f ca="1">IF(J15&lt;&gt;"",6,"")</f>
        <v/>
      </c>
      <c r="J15" s="432" t="str">
        <f ca="1">IF(V12&lt;&gt;"",V12,"")</f>
        <v/>
      </c>
      <c r="K15" s="319"/>
      <c r="L15" s="23"/>
      <c r="M15" s="23"/>
      <c r="N15" s="23"/>
      <c r="O15" s="23"/>
      <c r="P15" s="40" t="s">
        <v>36</v>
      </c>
      <c r="Q15" s="254">
        <f t="shared" ref="Q15:Y15" ca="1" si="1">IF($P10&lt;&gt;"",IF(INDIRECT("'基礎データ（質問紙）'!"&amp;Q$5&amp;$Z14+1)&lt;&gt;"",INDIRECT("'基礎データ（質問紙）'!"&amp;Q$5&amp;$Z14+1),""),"")</f>
        <v>87.3</v>
      </c>
      <c r="R15" s="254">
        <f t="shared" ca="1" si="1"/>
        <v>8.1999999999999993</v>
      </c>
      <c r="S15" s="254">
        <f t="shared" ca="1" si="1"/>
        <v>3.5</v>
      </c>
      <c r="T15" s="254">
        <f t="shared" ca="1" si="1"/>
        <v>0.9</v>
      </c>
      <c r="U15" s="254">
        <f t="shared" ca="1" si="1"/>
        <v>0</v>
      </c>
      <c r="V15" s="254" t="str">
        <f t="shared" ca="1" si="1"/>
        <v/>
      </c>
      <c r="W15" s="254" t="str">
        <f t="shared" ca="1" si="1"/>
        <v/>
      </c>
      <c r="X15" s="254" t="str">
        <f t="shared" ca="1" si="1"/>
        <v/>
      </c>
      <c r="Y15" s="254" t="str">
        <f t="shared" ca="1" si="1"/>
        <v/>
      </c>
      <c r="Z15" s="246"/>
      <c r="AA15" s="39"/>
      <c r="AB15" s="39"/>
      <c r="AC15" s="39"/>
      <c r="AD15" s="39"/>
      <c r="AE15" s="39"/>
      <c r="AF15" s="39"/>
      <c r="AG15" s="39"/>
      <c r="AH15" s="39"/>
    </row>
    <row r="16" spans="1:42" s="33" customFormat="1" ht="20.100000000000001" customHeight="1">
      <c r="A16" s="48"/>
      <c r="B16" s="48"/>
      <c r="C16" s="48"/>
      <c r="D16" s="48"/>
      <c r="E16" s="431" t="str">
        <f ca="1">IF(F16&lt;&gt;"",7,"")</f>
        <v/>
      </c>
      <c r="F16" s="432" t="str">
        <f ca="1">IF(W12&lt;&gt;"",W12,"")</f>
        <v/>
      </c>
      <c r="G16" s="431" t="str">
        <f ca="1">IF(H16&lt;&gt;"",8,"")</f>
        <v/>
      </c>
      <c r="H16" s="432" t="str">
        <f ca="1">IF(X12&lt;&gt;"",X12,"")</f>
        <v/>
      </c>
      <c r="I16" s="431" t="str">
        <f ca="1">IF(J16&lt;&gt;"",9,"")</f>
        <v/>
      </c>
      <c r="J16" s="432" t="str">
        <f ca="1">IF(Y12&lt;&gt;"",Y12,"")</f>
        <v/>
      </c>
      <c r="K16" s="319"/>
      <c r="L16" s="23"/>
      <c r="M16" s="23"/>
      <c r="N16" s="23"/>
      <c r="O16" s="23"/>
      <c r="P16" s="40"/>
      <c r="Q16" s="256"/>
      <c r="R16" s="257"/>
      <c r="S16" s="45"/>
      <c r="T16" s="245"/>
      <c r="U16" s="256"/>
      <c r="V16" s="257"/>
      <c r="W16" s="45"/>
      <c r="X16" s="245"/>
      <c r="Y16" s="245"/>
      <c r="Z16" s="245"/>
      <c r="AA16" s="39"/>
      <c r="AB16" s="39"/>
      <c r="AC16" s="39"/>
      <c r="AD16" s="39"/>
      <c r="AE16" s="39"/>
      <c r="AF16" s="39"/>
      <c r="AG16" s="39"/>
      <c r="AH16" s="39"/>
    </row>
    <row r="17" spans="1:34" s="33" customFormat="1" ht="9.9499999999999993" customHeight="1" thickBot="1">
      <c r="A17" s="48"/>
      <c r="B17" s="48"/>
      <c r="C17" s="48"/>
      <c r="D17" s="48"/>
      <c r="E17" s="48"/>
      <c r="F17" s="48"/>
      <c r="G17" s="48"/>
      <c r="H17" s="48"/>
      <c r="I17" s="48"/>
      <c r="J17" s="48"/>
      <c r="K17" s="48"/>
      <c r="L17" s="23"/>
      <c r="M17" s="23"/>
      <c r="N17" s="23"/>
      <c r="O17" s="23"/>
      <c r="P17" s="40"/>
      <c r="Q17" s="256"/>
      <c r="R17" s="257"/>
      <c r="S17" s="45"/>
      <c r="T17" s="245"/>
      <c r="U17" s="256"/>
      <c r="V17" s="257"/>
      <c r="W17" s="45"/>
      <c r="X17" s="245"/>
      <c r="Y17" s="245"/>
      <c r="Z17" s="245"/>
      <c r="AA17" s="39"/>
      <c r="AB17" s="39"/>
      <c r="AC17" s="39"/>
      <c r="AD17" s="39"/>
      <c r="AE17" s="39"/>
      <c r="AF17" s="39"/>
      <c r="AG17" s="39"/>
      <c r="AH17" s="39"/>
    </row>
    <row r="18" spans="1:34" s="33" customFormat="1" ht="20.100000000000001" customHeight="1">
      <c r="A18" s="48"/>
      <c r="B18" s="624">
        <f ca="1">IF(P18&lt;&gt;"",P18,"")</f>
        <v>2</v>
      </c>
      <c r="C18" s="625"/>
      <c r="D18" s="48"/>
      <c r="E18" s="48"/>
      <c r="F18" s="48"/>
      <c r="G18" s="48"/>
      <c r="H18" s="48"/>
      <c r="I18" s="48"/>
      <c r="J18" s="48"/>
      <c r="K18" s="48"/>
      <c r="L18" s="23"/>
      <c r="M18" s="23"/>
      <c r="N18" s="23"/>
      <c r="O18" s="23"/>
      <c r="P18" s="252">
        <f ca="1">IF(INDIRECT("入力シート!P"&amp;Q18)&lt;&gt;0,INDIRECT("入力シート!P"&amp;Q18),"")</f>
        <v>2</v>
      </c>
      <c r="Q18" s="240">
        <f ca="1">Q10+1</f>
        <v>8</v>
      </c>
      <c r="R18" s="240">
        <f ca="1">P18+180</f>
        <v>182</v>
      </c>
      <c r="S18" s="240"/>
      <c r="T18" s="240"/>
      <c r="U18" s="240"/>
      <c r="V18" s="92"/>
      <c r="W18" s="45"/>
      <c r="X18" s="45"/>
      <c r="Y18" s="245"/>
      <c r="Z18" s="245"/>
      <c r="AA18" s="39"/>
      <c r="AB18" s="39"/>
      <c r="AC18" s="39"/>
      <c r="AD18" s="39"/>
      <c r="AE18" s="39"/>
      <c r="AF18" s="39"/>
      <c r="AG18" s="39"/>
      <c r="AH18" s="39"/>
    </row>
    <row r="19" spans="1:34" s="33" customFormat="1" ht="6.95" customHeight="1">
      <c r="A19" s="48"/>
      <c r="B19" s="626" t="str">
        <f ca="1">IF(P19&lt;&gt;"",P19,"")</f>
        <v>毎日，同じくらいの時刻に寝ていますか</v>
      </c>
      <c r="C19" s="627"/>
      <c r="D19" s="48"/>
      <c r="E19" s="48"/>
      <c r="F19" s="48"/>
      <c r="G19" s="48"/>
      <c r="H19" s="48"/>
      <c r="I19" s="48"/>
      <c r="J19" s="48"/>
      <c r="K19" s="48"/>
      <c r="L19" s="23"/>
      <c r="M19" s="23"/>
      <c r="N19" s="23"/>
      <c r="O19" s="23"/>
      <c r="P19" s="638" t="str">
        <f ca="1">IF(P18&lt;&gt;"",VLOOKUP(P18,入力シート!$P$7:$Z$33,2,FALSE),"")</f>
        <v>毎日，同じくらいの時刻に寝ていますか</v>
      </c>
      <c r="Q19" s="638"/>
      <c r="R19" s="638"/>
      <c r="S19" s="638"/>
      <c r="T19" s="638"/>
      <c r="U19" s="638"/>
      <c r="V19" s="638"/>
      <c r="W19" s="638"/>
      <c r="X19" s="638"/>
      <c r="Y19" s="638"/>
      <c r="Z19" s="245"/>
      <c r="AA19" s="39"/>
      <c r="AB19" s="39"/>
      <c r="AC19" s="39"/>
      <c r="AD19" s="39"/>
      <c r="AE19" s="39"/>
      <c r="AF19" s="39"/>
      <c r="AG19" s="39"/>
      <c r="AH19" s="39"/>
    </row>
    <row r="20" spans="1:34" s="33" customFormat="1" ht="12.6" customHeight="1">
      <c r="A20" s="48"/>
      <c r="B20" s="628"/>
      <c r="C20" s="629"/>
      <c r="D20" s="48"/>
      <c r="E20" s="48"/>
      <c r="F20" s="48"/>
      <c r="G20" s="48"/>
      <c r="H20" s="251"/>
      <c r="I20" s="48"/>
      <c r="J20" s="251"/>
      <c r="K20" s="48"/>
      <c r="L20" s="23"/>
      <c r="M20" s="23"/>
      <c r="N20" s="23"/>
      <c r="O20" s="23"/>
      <c r="P20" s="638"/>
      <c r="Q20" s="638"/>
      <c r="R20" s="638"/>
      <c r="S20" s="638"/>
      <c r="T20" s="638"/>
      <c r="U20" s="638"/>
      <c r="V20" s="638"/>
      <c r="W20" s="638"/>
      <c r="X20" s="638"/>
      <c r="Y20" s="638"/>
      <c r="Z20" s="245"/>
      <c r="AA20" s="39"/>
      <c r="AB20" s="39"/>
      <c r="AC20" s="39"/>
      <c r="AD20" s="39"/>
      <c r="AE20" s="39"/>
      <c r="AF20" s="39"/>
      <c r="AG20" s="39"/>
      <c r="AH20" s="39"/>
    </row>
    <row r="21" spans="1:34" s="33" customFormat="1" ht="12.6" customHeight="1">
      <c r="A21" s="48"/>
      <c r="B21" s="628"/>
      <c r="C21" s="629"/>
      <c r="D21" s="48"/>
      <c r="E21" s="48"/>
      <c r="F21" s="48"/>
      <c r="G21" s="48"/>
      <c r="H21" s="48"/>
      <c r="I21" s="48"/>
      <c r="J21" s="48"/>
      <c r="K21" s="48"/>
      <c r="L21" s="23"/>
      <c r="M21" s="23"/>
      <c r="N21" s="23"/>
      <c r="O21" s="23"/>
      <c r="P21" s="42"/>
      <c r="Q21" s="41" t="str">
        <f ca="1">IF($P18&lt;&gt;"",IF(INDIRECT("'基礎データ（質問紙）'!"&amp;Q$5&amp;$R18)&lt;&gt;"",INDIRECT("'基礎データ（質問紙）'!"&amp;Q$5&amp;$R18),""),"")</f>
        <v>している</v>
      </c>
      <c r="R21" s="41" t="str">
        <f t="shared" ref="R21:Y21" ca="1" si="2">IF($P18&lt;&gt;"",IF(INDIRECT("'基礎データ（質問紙）'!"&amp;R$5&amp;$R18)&lt;&gt;"",INDIRECT("'基礎データ（質問紙）'!"&amp;R$5&amp;$R18),""),"")</f>
        <v>どちらかといえば，している</v>
      </c>
      <c r="S21" s="41" t="str">
        <f t="shared" ca="1" si="2"/>
        <v>あまりしていない</v>
      </c>
      <c r="T21" s="41" t="str">
        <f t="shared" ca="1" si="2"/>
        <v>全くしていない</v>
      </c>
      <c r="U21" s="41" t="str">
        <f t="shared" ca="1" si="2"/>
        <v>その他・無回答</v>
      </c>
      <c r="V21" s="41" t="str">
        <f t="shared" ca="1" si="2"/>
        <v/>
      </c>
      <c r="W21" s="41" t="str">
        <f t="shared" ca="1" si="2"/>
        <v/>
      </c>
      <c r="X21" s="41" t="str">
        <f t="shared" ca="1" si="2"/>
        <v/>
      </c>
      <c r="Y21" s="41" t="str">
        <f t="shared" ca="1" si="2"/>
        <v/>
      </c>
      <c r="Z21" s="245"/>
      <c r="AA21" s="39"/>
      <c r="AB21" s="39"/>
      <c r="AC21" s="39"/>
      <c r="AD21" s="39"/>
      <c r="AE21" s="39"/>
      <c r="AF21" s="39"/>
      <c r="AG21" s="39"/>
      <c r="AH21" s="39"/>
    </row>
    <row r="22" spans="1:34" s="33" customFormat="1" ht="12.6" customHeight="1">
      <c r="A22" s="48"/>
      <c r="B22" s="628"/>
      <c r="C22" s="629"/>
      <c r="D22" s="48"/>
      <c r="E22" s="48"/>
      <c r="F22" s="48"/>
      <c r="G22" s="48"/>
      <c r="H22" s="48"/>
      <c r="I22" s="48"/>
      <c r="J22" s="48"/>
      <c r="K22" s="48"/>
      <c r="L22" s="23"/>
      <c r="M22" s="23"/>
      <c r="N22" s="23"/>
      <c r="O22" s="23"/>
      <c r="P22" s="40" t="s">
        <v>0</v>
      </c>
      <c r="Q22" s="253">
        <f ca="1">IF($P18&lt;&gt;"",IF(VLOOKUP($P18,入力シート!$P$7:$Z$33,Q$4,FALSE)&lt;&gt;"",VLOOKUP($P18,入力シート!$P$7:$Z$33,Q$4,FALSE),""),"")</f>
        <v>44.4</v>
      </c>
      <c r="R22" s="253">
        <f ca="1">IF($P18&lt;&gt;"",IF(R21="その他・無回答",MAX(100-SUM($Q22:Q22),0),IF(VLOOKUP($P18,入力シート!$P$7:$Z$33,R$4,FALSE)&lt;&gt;"",VLOOKUP($P18,入力シート!$P$7:$Z$33,R$4,FALSE),"")),"")</f>
        <v>16.7</v>
      </c>
      <c r="S22" s="253">
        <f ca="1">IF($P18&lt;&gt;"",IF(S21="その他・無回答",MAX(100-SUM($Q22:R22),0),IF(VLOOKUP($P18,入力シート!$P$7:$Z$33,S$4,FALSE)&lt;&gt;"",VLOOKUP($P18,入力シート!$P$7:$Z$33,S$4,FALSE),"")),"")</f>
        <v>27.8</v>
      </c>
      <c r="T22" s="253">
        <f ca="1">IF($P18&lt;&gt;"",IF(T21="その他・無回答",MAX(100-SUM($Q22:S22),0),IF(VLOOKUP($P18,入力シート!$P$7:$Z$33,T$4,FALSE)&lt;&gt;"",VLOOKUP($P18,入力シート!$P$7:$Z$33,T$4,FALSE),"")),"")</f>
        <v>11.1</v>
      </c>
      <c r="U22" s="253">
        <f ca="1">IF($P18&lt;&gt;"",IF(U21="その他・無回答",MAX(100-SUM($Q22:T22),0),IF(VLOOKUP($P18,入力シート!$P$7:$Z$33,U$4,FALSE)&lt;&gt;"",VLOOKUP($P18,入力シート!$P$7:$Z$33,U$4,FALSE),"")),"")</f>
        <v>1.4210854715202004E-14</v>
      </c>
      <c r="V22" s="253" t="str">
        <f ca="1">IF($P18&lt;&gt;"",IF(V21="その他・無回答",MAX(100-SUM($Q22:U22),0),IF(VLOOKUP($P18,入力シート!$P$7:$Z$33,V$4,FALSE)&lt;&gt;"",VLOOKUP($P18,入力シート!$P$7:$Z$33,V$4,FALSE),"")),"")</f>
        <v/>
      </c>
      <c r="W22" s="253" t="str">
        <f ca="1">IF($P18&lt;&gt;"",IF(W21="その他・無回答",MAX(100-SUM($Q22:V22),0),IF(VLOOKUP($P18,入力シート!$P$7:$Z$33,W$4,FALSE)&lt;&gt;"",VLOOKUP($P18,入力シート!$P$7:$Z$33,W$4,FALSE),"")),"")</f>
        <v/>
      </c>
      <c r="X22" s="253" t="str">
        <f ca="1">IF($P18&lt;&gt;"",IF(X21="その他・無回答",MAX(100-SUM($Q22:W22),0),IF(VLOOKUP($P18,入力シート!$P$7:$Z$33,X$4,FALSE)&lt;&gt;"",VLOOKUP($P18,入力シート!$P$7:$Z$33,X$4,FALSE),"")),"")</f>
        <v/>
      </c>
      <c r="Y22" s="253" t="str">
        <f ca="1">IF($P18&lt;&gt;"",IF(Y21="その他・無回答",MAX(100-SUM($Q22:X22),0),IF(VLOOKUP($P18,入力シート!$P$7:$Z$33,Y$4,FALSE)&lt;&gt;"",VLOOKUP($P18,入力シート!$P$7:$Z$33,Y$4,FALSE),"")),"")</f>
        <v/>
      </c>
      <c r="Z22" s="245"/>
      <c r="AA22" s="39"/>
      <c r="AB22" s="39"/>
      <c r="AC22" s="39"/>
      <c r="AD22" s="39"/>
      <c r="AE22" s="39"/>
      <c r="AF22" s="39"/>
      <c r="AG22" s="39"/>
      <c r="AH22" s="39"/>
    </row>
    <row r="23" spans="1:34" s="33" customFormat="1" ht="15" customHeight="1">
      <c r="A23" s="48"/>
      <c r="B23" s="628"/>
      <c r="C23" s="629"/>
      <c r="D23" s="48"/>
      <c r="E23" s="48"/>
      <c r="F23" s="48"/>
      <c r="G23" s="48"/>
      <c r="H23" s="48"/>
      <c r="I23" s="48"/>
      <c r="J23" s="48"/>
      <c r="K23" s="48"/>
      <c r="L23" s="23"/>
      <c r="M23" s="23"/>
      <c r="N23" s="23"/>
      <c r="O23" s="23"/>
      <c r="P23" s="40" t="s">
        <v>35</v>
      </c>
      <c r="Q23" s="254">
        <f ca="1">IF($P18&lt;&gt;"",IF(VLOOKUP($P18,'基礎データ（質問紙）'!$A$4:$K$174,Q$4,FALSE)&lt;&gt;"",VLOOKUP($P18,'基礎データ（質問紙）'!$A$4:$K$174,Q$4,FALSE),""),"")</f>
        <v>30.9</v>
      </c>
      <c r="R23" s="254">
        <f ca="1">IF($P18&lt;&gt;"",IF(VLOOKUP($P18,'基礎データ（質問紙）'!$A$4:$K$174,R$4,FALSE)&lt;&gt;"",VLOOKUP($P18,'基礎データ（質問紙）'!$A$4:$K$174,R$4,FALSE),""),"")</f>
        <v>43.1</v>
      </c>
      <c r="S23" s="254">
        <f ca="1">IF($P18&lt;&gt;"",IF(VLOOKUP($P18,'基礎データ（質問紙）'!$A$4:$K$174,S$4,FALSE)&lt;&gt;"",VLOOKUP($P18,'基礎データ（質問紙）'!$A$4:$K$174,S$4,FALSE),""),"")</f>
        <v>20</v>
      </c>
      <c r="T23" s="254">
        <f ca="1">IF($P18&lt;&gt;"",IF(VLOOKUP($P18,'基礎データ（質問紙）'!$A$4:$K$174,T$4,FALSE)&lt;&gt;"",VLOOKUP($P18,'基礎データ（質問紙）'!$A$4:$K$174,T$4,FALSE),""),"")</f>
        <v>5.9</v>
      </c>
      <c r="U23" s="254">
        <f ca="1">IF($P18&lt;&gt;"",IF(VLOOKUP($P18,'基礎データ（質問紙）'!$A$4:$K$174,U$4,FALSE)&lt;&gt;"",VLOOKUP($P18,'基礎データ（質問紙）'!$A$4:$K$174,U$4,FALSE),""),"")</f>
        <v>0.1</v>
      </c>
      <c r="V23" s="254" t="str">
        <f ca="1">IF($P18&lt;&gt;"",IF(VLOOKUP($P18,'基礎データ（質問紙）'!$A$4:$K$174,V$4,FALSE)&lt;&gt;"",VLOOKUP($P18,'基礎データ（質問紙）'!$A$4:$K$174,V$4,FALSE),""),"")</f>
        <v/>
      </c>
      <c r="W23" s="254" t="str">
        <f ca="1">IF($P18&lt;&gt;"",IF(VLOOKUP($P18,'基礎データ（質問紙）'!$A$4:$K$174,W$4,FALSE)&lt;&gt;"",VLOOKUP($P18,'基礎データ（質問紙）'!$A$4:$K$174,W$4,FALSE),""),"")</f>
        <v/>
      </c>
      <c r="X23" s="254" t="str">
        <f ca="1">IF($P18&lt;&gt;"",IF(VLOOKUP($P18,'基礎データ（質問紙）'!$A$4:$K$174,X$4,FALSE)&lt;&gt;"",VLOOKUP($P18,'基礎データ（質問紙）'!$A$4:$K$174,X$4,FALSE),""),"")</f>
        <v/>
      </c>
      <c r="Y23" s="254" t="str">
        <f ca="1">IF($P18&lt;&gt;"",IF(VLOOKUP($P18,'基礎データ（質問紙）'!$A$4:$K$174,Y$4,FALSE)&lt;&gt;"",VLOOKUP($P18,'基礎データ（質問紙）'!$A$4:$K$174,Y$4,FALSE),""),"")</f>
        <v/>
      </c>
      <c r="Z23" s="46">
        <f ca="1">P18*2+3</f>
        <v>7</v>
      </c>
      <c r="AA23" s="39"/>
      <c r="AB23" s="39"/>
      <c r="AC23" s="39"/>
      <c r="AD23" s="39"/>
      <c r="AE23" s="39"/>
      <c r="AF23" s="39"/>
      <c r="AG23" s="39"/>
      <c r="AH23" s="39"/>
    </row>
    <row r="24" spans="1:34" s="33" customFormat="1" ht="15" customHeight="1">
      <c r="A24" s="48"/>
      <c r="B24" s="628"/>
      <c r="C24" s="629"/>
      <c r="D24" s="48"/>
      <c r="E24" s="48"/>
      <c r="F24" s="48"/>
      <c r="G24" s="48"/>
      <c r="H24" s="48"/>
      <c r="I24" s="48"/>
      <c r="J24" s="48"/>
      <c r="K24" s="48"/>
      <c r="L24" s="23"/>
      <c r="M24" s="23"/>
      <c r="N24" s="23"/>
      <c r="O24" s="23"/>
      <c r="P24" s="40" t="s">
        <v>36</v>
      </c>
      <c r="Q24" s="254">
        <f t="shared" ref="Q24:Y24" ca="1" si="3">IF($P18&lt;&gt;"",IF(INDIRECT("'基礎データ（質問紙）'!"&amp;Q$5&amp;$Z23+1)&lt;&gt;"",INDIRECT("'基礎データ（質問紙）'!"&amp;Q$5&amp;$Z23+1),""),"")</f>
        <v>38.200000000000003</v>
      </c>
      <c r="R24" s="254">
        <f t="shared" ca="1" si="3"/>
        <v>41.9</v>
      </c>
      <c r="S24" s="254">
        <f t="shared" ca="1" si="3"/>
        <v>16.3</v>
      </c>
      <c r="T24" s="254">
        <f t="shared" ca="1" si="3"/>
        <v>3.5</v>
      </c>
      <c r="U24" s="254">
        <f t="shared" ca="1" si="3"/>
        <v>0</v>
      </c>
      <c r="V24" s="254" t="str">
        <f t="shared" ca="1" si="3"/>
        <v/>
      </c>
      <c r="W24" s="254" t="str">
        <f t="shared" ca="1" si="3"/>
        <v/>
      </c>
      <c r="X24" s="254" t="str">
        <f t="shared" ca="1" si="3"/>
        <v/>
      </c>
      <c r="Y24" s="254" t="str">
        <f t="shared" ca="1" si="3"/>
        <v/>
      </c>
      <c r="Z24" s="246"/>
      <c r="AA24" s="39"/>
      <c r="AB24" s="39"/>
      <c r="AC24" s="39"/>
      <c r="AD24" s="39"/>
      <c r="AE24" s="39"/>
      <c r="AF24" s="39"/>
      <c r="AG24" s="39"/>
      <c r="AH24" s="39"/>
    </row>
    <row r="25" spans="1:34" s="33" customFormat="1" ht="20.100000000000001" customHeight="1" thickBot="1">
      <c r="A25" s="48"/>
      <c r="B25" s="630"/>
      <c r="C25" s="631"/>
      <c r="D25" s="48"/>
      <c r="E25" s="431">
        <f ca="1">IF(F25&lt;&gt;"",1,"")</f>
        <v>1</v>
      </c>
      <c r="F25" s="432" t="str">
        <f ca="1">IF(Q21&lt;&gt;"",Q21,"")</f>
        <v>している</v>
      </c>
      <c r="G25" s="431">
        <f ca="1">IF(H25&lt;&gt;"",2,"")</f>
        <v>2</v>
      </c>
      <c r="H25" s="432" t="str">
        <f ca="1">IF(R21&lt;&gt;"",R21,"")</f>
        <v>どちらかといえば，している</v>
      </c>
      <c r="I25" s="431">
        <f ca="1">IF(J25&lt;&gt;"",3,"")</f>
        <v>3</v>
      </c>
      <c r="J25" s="432" t="str">
        <f ca="1">IF(S21&lt;&gt;"",S21,"")</f>
        <v>あまりしていない</v>
      </c>
      <c r="K25" s="319"/>
      <c r="L25" s="23"/>
      <c r="M25" s="23"/>
      <c r="N25" s="23"/>
      <c r="O25" s="23"/>
      <c r="P25" s="40"/>
      <c r="Q25" s="45"/>
      <c r="R25" s="45"/>
      <c r="S25" s="45"/>
      <c r="T25" s="45"/>
      <c r="U25" s="45"/>
      <c r="V25" s="92"/>
      <c r="W25" s="45"/>
      <c r="X25" s="45"/>
      <c r="Y25" s="245"/>
      <c r="Z25" s="245"/>
      <c r="AA25" s="39"/>
      <c r="AB25" s="39"/>
      <c r="AC25" s="39"/>
      <c r="AD25" s="39"/>
      <c r="AE25" s="39"/>
      <c r="AF25" s="39"/>
      <c r="AG25" s="39"/>
      <c r="AH25" s="39"/>
    </row>
    <row r="26" spans="1:34" s="33" customFormat="1" ht="20.100000000000001" customHeight="1">
      <c r="A26" s="48"/>
      <c r="B26" s="48"/>
      <c r="C26" s="48"/>
      <c r="D26" s="48"/>
      <c r="E26" s="431">
        <f ca="1">IF(F26&lt;&gt;"",4,"")</f>
        <v>4</v>
      </c>
      <c r="F26" s="432" t="str">
        <f ca="1">IF(T21&lt;&gt;"",T21,"")</f>
        <v>全くしていない</v>
      </c>
      <c r="G26" s="431">
        <f ca="1">IF(H26&lt;&gt;"",5,"")</f>
        <v>5</v>
      </c>
      <c r="H26" s="432" t="str">
        <f ca="1">IF(U21&lt;&gt;"",U21,"")</f>
        <v>その他・無回答</v>
      </c>
      <c r="I26" s="431" t="str">
        <f ca="1">IF(J26&lt;&gt;"",6,"")</f>
        <v/>
      </c>
      <c r="J26" s="432" t="str">
        <f ca="1">IF(V21&lt;&gt;"",V21,"")</f>
        <v/>
      </c>
      <c r="K26" s="319"/>
      <c r="L26" s="23"/>
      <c r="M26" s="23"/>
      <c r="N26" s="23"/>
      <c r="O26" s="23"/>
      <c r="P26" s="45"/>
      <c r="Q26" s="45"/>
      <c r="R26" s="45"/>
      <c r="S26" s="45"/>
      <c r="T26" s="45"/>
      <c r="U26" s="45"/>
      <c r="V26" s="45"/>
      <c r="W26" s="92"/>
      <c r="X26" s="45"/>
      <c r="Y26" s="245"/>
      <c r="Z26" s="45"/>
      <c r="AA26" s="39"/>
      <c r="AB26" s="39"/>
      <c r="AC26" s="39"/>
      <c r="AD26" s="39"/>
      <c r="AE26" s="39"/>
      <c r="AF26" s="39"/>
      <c r="AG26" s="39"/>
      <c r="AH26" s="39"/>
    </row>
    <row r="27" spans="1:34" s="33" customFormat="1" ht="20.100000000000001" customHeight="1">
      <c r="A27" s="48"/>
      <c r="B27" s="46"/>
      <c r="C27" s="46"/>
      <c r="D27" s="48"/>
      <c r="E27" s="431" t="str">
        <f ca="1">IF(F27&lt;&gt;"",7,"")</f>
        <v/>
      </c>
      <c r="F27" s="432" t="str">
        <f ca="1">IF(W21&lt;&gt;"",W21,"")</f>
        <v/>
      </c>
      <c r="G27" s="431" t="str">
        <f ca="1">IF(H27&lt;&gt;"",8,"")</f>
        <v/>
      </c>
      <c r="H27" s="432" t="str">
        <f ca="1">IF(X21&lt;&gt;"",X21,"")</f>
        <v/>
      </c>
      <c r="I27" s="431" t="str">
        <f ca="1">IF(J27&lt;&gt;"",9,"")</f>
        <v/>
      </c>
      <c r="J27" s="432" t="str">
        <f ca="1">IF(Y21&lt;&gt;"",Y21,"")</f>
        <v/>
      </c>
      <c r="K27" s="319"/>
      <c r="L27" s="23"/>
      <c r="M27" s="23"/>
      <c r="N27" s="23"/>
      <c r="O27" s="23"/>
      <c r="P27" s="252">
        <f ca="1">IF(INDIRECT("入力シート!P"&amp;Q27)&lt;&gt;0,INDIRECT("入力シート!P"&amp;Q27),"")</f>
        <v>10</v>
      </c>
      <c r="Q27" s="240">
        <f ca="1">Q18+1</f>
        <v>9</v>
      </c>
      <c r="R27" s="240">
        <f ca="1">P27+180</f>
        <v>190</v>
      </c>
      <c r="S27" s="240"/>
      <c r="T27" s="240"/>
      <c r="U27" s="240"/>
      <c r="V27" s="92"/>
      <c r="W27" s="45"/>
      <c r="X27" s="245"/>
      <c r="Y27" s="245"/>
      <c r="Z27" s="45"/>
      <c r="AA27" s="39"/>
      <c r="AB27" s="39"/>
      <c r="AC27" s="39"/>
      <c r="AD27" s="39"/>
      <c r="AE27" s="39"/>
      <c r="AF27" s="39"/>
      <c r="AG27" s="39"/>
      <c r="AH27" s="39"/>
    </row>
    <row r="28" spans="1:34" s="33" customFormat="1" ht="9.9499999999999993" customHeight="1" thickBot="1">
      <c r="A28" s="48"/>
      <c r="B28" s="48"/>
      <c r="C28" s="48"/>
      <c r="D28" s="48"/>
      <c r="E28" s="48"/>
      <c r="F28" s="48"/>
      <c r="G28" s="48"/>
      <c r="H28" s="48"/>
      <c r="I28" s="48"/>
      <c r="J28" s="48"/>
      <c r="K28" s="48"/>
      <c r="L28" s="23"/>
      <c r="M28" s="23"/>
      <c r="N28" s="23"/>
      <c r="O28" s="23"/>
      <c r="S28" s="240"/>
      <c r="T28" s="240"/>
      <c r="U28" s="240"/>
      <c r="V28" s="92"/>
      <c r="W28" s="45"/>
      <c r="X28" s="45"/>
      <c r="Y28" s="245"/>
      <c r="Z28" s="245"/>
      <c r="AA28" s="39"/>
      <c r="AB28" s="39"/>
      <c r="AC28" s="39"/>
      <c r="AD28" s="39"/>
      <c r="AE28" s="39"/>
      <c r="AF28" s="39"/>
      <c r="AG28" s="39"/>
      <c r="AH28" s="39"/>
    </row>
    <row r="29" spans="1:34" s="33" customFormat="1" ht="20.100000000000001" customHeight="1">
      <c r="A29" s="48"/>
      <c r="B29" s="624">
        <f ca="1">IF(P27&lt;&gt;"",P27,"")</f>
        <v>10</v>
      </c>
      <c r="C29" s="625"/>
      <c r="D29" s="48"/>
      <c r="E29" s="48"/>
      <c r="F29" s="48"/>
      <c r="G29" s="48"/>
      <c r="H29" s="48"/>
      <c r="I29" s="48"/>
      <c r="J29" s="48"/>
      <c r="K29" s="48"/>
      <c r="L29" s="23"/>
      <c r="M29" s="23"/>
      <c r="N29" s="23"/>
      <c r="O29" s="23"/>
      <c r="P29" s="40" t="str">
        <f ca="1">IF(P27&lt;&gt;"",VLOOKUP(P27,入力シート!$P$7:$Z$33,2,FALSE),"")</f>
        <v>普段（月～金曜日），何時ごろに寝ますか</v>
      </c>
      <c r="Q29" s="47"/>
      <c r="R29" s="47"/>
      <c r="S29" s="47"/>
      <c r="T29" s="47"/>
      <c r="U29" s="47"/>
      <c r="V29" s="92"/>
      <c r="W29" s="45"/>
      <c r="X29" s="45"/>
      <c r="Y29" s="245"/>
      <c r="Z29" s="245"/>
      <c r="AA29" s="39"/>
      <c r="AB29" s="39"/>
      <c r="AC29" s="39"/>
      <c r="AD29" s="39"/>
      <c r="AE29" s="39"/>
      <c r="AF29" s="39"/>
      <c r="AG29" s="39"/>
      <c r="AH29" s="39"/>
    </row>
    <row r="30" spans="1:34" s="33" customFormat="1" ht="6.95" customHeight="1">
      <c r="A30" s="48"/>
      <c r="B30" s="626" t="str">
        <f ca="1">IF(P29&lt;&gt;"",P29,"")</f>
        <v>普段（月～金曜日），何時ごろに寝ますか</v>
      </c>
      <c r="C30" s="627"/>
      <c r="D30" s="48"/>
      <c r="E30" s="48"/>
      <c r="F30" s="48"/>
      <c r="G30" s="48"/>
      <c r="H30" s="48"/>
      <c r="I30" s="48"/>
      <c r="J30" s="48"/>
      <c r="K30" s="48"/>
      <c r="L30" s="23"/>
      <c r="M30" s="23"/>
      <c r="N30" s="23"/>
      <c r="O30" s="23"/>
      <c r="P30" s="40"/>
      <c r="Q30" s="619" t="str">
        <f ca="1">IF($P27&lt;&gt;"",IF(INDIRECT("'基礎データ（質問紙）'!"&amp;Q$5&amp;$R27)&lt;&gt;"",INDIRECT("'基礎データ（質問紙）'!"&amp;Q$5&amp;$R27),""),"")</f>
        <v>午前9時より前</v>
      </c>
      <c r="R30" s="619" t="str">
        <f t="shared" ref="R30:Y30" ca="1" si="4">IF($P27&lt;&gt;"",IF(INDIRECT("'基礎データ（質問紙）'!"&amp;R$5&amp;$R27)&lt;&gt;"",INDIRECT("'基礎データ（質問紙）'!"&amp;R$5&amp;$R27),""),"")</f>
        <v>午前9時以降,午後10時より前</v>
      </c>
      <c r="S30" s="619" t="str">
        <f t="shared" ca="1" si="4"/>
        <v>午後10時以降,午後11時より前</v>
      </c>
      <c r="T30" s="619" t="str">
        <f t="shared" ca="1" si="4"/>
        <v>午後11時以降,午前0時より前</v>
      </c>
      <c r="U30" s="619" t="str">
        <f t="shared" ca="1" si="4"/>
        <v>午前0時以降</v>
      </c>
      <c r="V30" s="619" t="str">
        <f t="shared" ca="1" si="4"/>
        <v>その他・無回答</v>
      </c>
      <c r="W30" s="619" t="str">
        <f t="shared" ca="1" si="4"/>
        <v/>
      </c>
      <c r="X30" s="619" t="str">
        <f t="shared" ca="1" si="4"/>
        <v/>
      </c>
      <c r="Y30" s="619" t="str">
        <f t="shared" ca="1" si="4"/>
        <v/>
      </c>
      <c r="Z30" s="245"/>
      <c r="AA30" s="39"/>
      <c r="AB30" s="39"/>
      <c r="AC30" s="39"/>
      <c r="AD30" s="39"/>
      <c r="AE30" s="39"/>
      <c r="AF30" s="39"/>
      <c r="AG30" s="39"/>
      <c r="AH30" s="39"/>
    </row>
    <row r="31" spans="1:34" s="33" customFormat="1" ht="12.6" customHeight="1">
      <c r="A31" s="48"/>
      <c r="B31" s="628"/>
      <c r="C31" s="629"/>
      <c r="D31" s="48"/>
      <c r="E31" s="48"/>
      <c r="F31" s="48"/>
      <c r="G31" s="48"/>
      <c r="H31" s="251"/>
      <c r="I31" s="48"/>
      <c r="J31" s="251"/>
      <c r="K31" s="48"/>
      <c r="L31" s="23"/>
      <c r="M31" s="23"/>
      <c r="N31" s="23"/>
      <c r="O31" s="23"/>
      <c r="P31" s="42"/>
      <c r="Q31" s="620"/>
      <c r="R31" s="620"/>
      <c r="S31" s="620"/>
      <c r="T31" s="620"/>
      <c r="U31" s="620"/>
      <c r="V31" s="620"/>
      <c r="W31" s="620"/>
      <c r="X31" s="620"/>
      <c r="Y31" s="620"/>
      <c r="Z31" s="245"/>
      <c r="AA31" s="39"/>
      <c r="AB31" s="39"/>
      <c r="AC31" s="39"/>
      <c r="AD31" s="39"/>
      <c r="AE31" s="39"/>
      <c r="AF31" s="39"/>
      <c r="AG31" s="39"/>
      <c r="AH31" s="39"/>
    </row>
    <row r="32" spans="1:34" s="33" customFormat="1" ht="12.6" customHeight="1">
      <c r="A32" s="48"/>
      <c r="B32" s="628"/>
      <c r="C32" s="629"/>
      <c r="D32" s="48"/>
      <c r="E32" s="48"/>
      <c r="F32" s="48"/>
      <c r="G32" s="48"/>
      <c r="H32" s="48"/>
      <c r="I32" s="48"/>
      <c r="J32" s="48"/>
      <c r="K32" s="48"/>
      <c r="L32" s="23"/>
      <c r="M32" s="23"/>
      <c r="N32" s="23"/>
      <c r="O32" s="23"/>
      <c r="P32" s="40" t="s">
        <v>0</v>
      </c>
      <c r="Q32" s="253">
        <f ca="1">IF($P27&lt;&gt;"",IF(VLOOKUP($P27,入力シート!$P$7:$Z$33,Q$4,FALSE)&lt;&gt;"",VLOOKUP($P27,入力シート!$P$7:$Z$33,Q$4,FALSE),""),"")</f>
        <v>0</v>
      </c>
      <c r="R32" s="253">
        <f ca="1">IF($P27&lt;&gt;"",IF(R30="その他・無回答",MAX(100-SUM($Q32:Q32),0),IF(VLOOKUP($P27,入力シート!$P$7:$Z$33,R$4,FALSE)&lt;&gt;"",VLOOKUP($P27,入力シート!$P$7:$Z$33,R$4,FALSE),"")),"")</f>
        <v>27.8</v>
      </c>
      <c r="S32" s="253">
        <f ca="1">IF($P27&lt;&gt;"",IF(S30="その他・無回答",MAX(100-SUM($Q32:R32),0),IF(VLOOKUP($P27,入力シート!$P$7:$Z$33,S$4,FALSE)&lt;&gt;"",VLOOKUP($P27,入力シート!$P$7:$Z$33,S$4,FALSE),"")),"")</f>
        <v>44.4</v>
      </c>
      <c r="T32" s="253">
        <f ca="1">IF($P27&lt;&gt;"",IF(T30="その他・無回答",MAX(100-SUM($Q32:S32),0),IF(VLOOKUP($P27,入力シート!$P$7:$Z$33,T$4,FALSE)&lt;&gt;"",VLOOKUP($P27,入力シート!$P$7:$Z$33,T$4,FALSE),"")),"")</f>
        <v>11.1</v>
      </c>
      <c r="U32" s="253">
        <f ca="1">IF($P27&lt;&gt;"",IF(U30="その他・無回答",MAX(100-SUM($Q32:T32),0),IF(VLOOKUP($P27,入力シート!$P$7:$Z$33,U$4,FALSE)&lt;&gt;"",VLOOKUP($P27,入力シート!$P$7:$Z$33,U$4,FALSE),"")),"")</f>
        <v>16.7</v>
      </c>
      <c r="V32" s="253">
        <f ca="1">IF($P27&lt;&gt;"",IF(V30="その他・無回答",MAX(100-SUM($Q32:U32),0),IF(VLOOKUP($P27,入力シート!$P$7:$Z$33,V$4,FALSE)&lt;&gt;"",VLOOKUP($P27,入力シート!$P$7:$Z$33,V$4,FALSE),"")),"")</f>
        <v>0</v>
      </c>
      <c r="W32" s="253" t="str">
        <f ca="1">IF($P27&lt;&gt;"",IF(W30="その他・無回答",MAX(100-SUM($Q32:V32),0),IF(VLOOKUP($P27,入力シート!$P$7:$Z$33,W$4,FALSE)&lt;&gt;"",VLOOKUP($P27,入力シート!$P$7:$Z$33,W$4,FALSE),"")),"")</f>
        <v/>
      </c>
      <c r="X32" s="253" t="str">
        <f ca="1">IF($P27&lt;&gt;"",IF(X30="その他・無回答",MAX(100-SUM($Q32:W32),0),IF(VLOOKUP($P27,入力シート!$P$7:$Z$33,X$4,FALSE)&lt;&gt;"",VLOOKUP($P27,入力シート!$P$7:$Z$33,X$4,FALSE),"")),"")</f>
        <v/>
      </c>
      <c r="Y32" s="253" t="str">
        <f ca="1">IF($P27&lt;&gt;"",IF(Y30="その他・無回答",MAX(100-SUM($Q32:X32),0),IF(VLOOKUP($P27,入力シート!$P$7:$Z$33,Y$4,FALSE)&lt;&gt;"",VLOOKUP($P27,入力シート!$P$7:$Z$33,Y$4,FALSE),"")),"")</f>
        <v/>
      </c>
      <c r="Z32" s="245"/>
      <c r="AA32" s="39"/>
      <c r="AB32" s="39"/>
      <c r="AC32" s="39"/>
      <c r="AD32" s="39"/>
      <c r="AE32" s="39"/>
      <c r="AF32" s="39"/>
      <c r="AG32" s="39"/>
      <c r="AH32" s="39"/>
    </row>
    <row r="33" spans="1:34" s="33" customFormat="1" ht="15" customHeight="1">
      <c r="A33" s="48"/>
      <c r="B33" s="628"/>
      <c r="C33" s="629"/>
      <c r="D33" s="48"/>
      <c r="E33" s="48"/>
      <c r="F33" s="48"/>
      <c r="G33" s="48"/>
      <c r="H33" s="48"/>
      <c r="I33" s="48"/>
      <c r="J33" s="48"/>
      <c r="K33" s="48"/>
      <c r="L33" s="23"/>
      <c r="M33" s="23"/>
      <c r="N33" s="23"/>
      <c r="O33" s="23"/>
      <c r="P33" s="40" t="s">
        <v>35</v>
      </c>
      <c r="Q33" s="254">
        <f ca="1">IF($P27&lt;&gt;"",IF(VLOOKUP($P27,'基礎データ（質問紙）'!$A$4:$K$174,Q$4,FALSE)&lt;&gt;"",VLOOKUP($P27,'基礎データ（質問紙）'!$A$4:$K$174,Q$4,FALSE),""),"")</f>
        <v>4.3</v>
      </c>
      <c r="R33" s="254">
        <f ca="1">IF($P27&lt;&gt;"",IF(VLOOKUP($P27,'基礎データ（質問紙）'!$A$4:$K$174,R$4,FALSE)&lt;&gt;"",VLOOKUP($P27,'基礎データ（質問紙）'!$A$4:$K$174,R$4,FALSE),""),"")</f>
        <v>29.7</v>
      </c>
      <c r="S33" s="254">
        <f ca="1">IF($P27&lt;&gt;"",IF(VLOOKUP($P27,'基礎データ（質問紙）'!$A$4:$K$174,S$4,FALSE)&lt;&gt;"",VLOOKUP($P27,'基礎データ（質問紙）'!$A$4:$K$174,S$4,FALSE),""),"")</f>
        <v>39.4</v>
      </c>
      <c r="T33" s="254">
        <f ca="1">IF($P27&lt;&gt;"",IF(VLOOKUP($P27,'基礎データ（質問紙）'!$A$4:$K$174,T$4,FALSE)&lt;&gt;"",VLOOKUP($P27,'基礎データ（質問紙）'!$A$4:$K$174,T$4,FALSE),""),"")</f>
        <v>19.600000000000001</v>
      </c>
      <c r="U33" s="254">
        <f ca="1">IF($P27&lt;&gt;"",IF(VLOOKUP($P27,'基礎データ（質問紙）'!$A$4:$K$174,U$4,FALSE)&lt;&gt;"",VLOOKUP($P27,'基礎データ（質問紙）'!$A$4:$K$174,U$4,FALSE),""),"")</f>
        <v>7</v>
      </c>
      <c r="V33" s="254">
        <f ca="1">IF($P27&lt;&gt;"",IF(VLOOKUP($P27,'基礎データ（質問紙）'!$A$4:$K$174,V$4,FALSE)&lt;&gt;"",VLOOKUP($P27,'基礎データ（質問紙）'!$A$4:$K$174,V$4,FALSE),""),"")</f>
        <v>0.1</v>
      </c>
      <c r="W33" s="254" t="str">
        <f ca="1">IF($P27&lt;&gt;"",IF(VLOOKUP($P27,'基礎データ（質問紙）'!$A$4:$K$174,W$4,FALSE)&lt;&gt;"",VLOOKUP($P27,'基礎データ（質問紙）'!$A$4:$K$174,W$4,FALSE),""),"")</f>
        <v/>
      </c>
      <c r="X33" s="254" t="str">
        <f ca="1">IF($P27&lt;&gt;"",IF(VLOOKUP($P27,'基礎データ（質問紙）'!$A$4:$K$174,X$4,FALSE)&lt;&gt;"",VLOOKUP($P27,'基礎データ（質問紙）'!$A$4:$K$174,X$4,FALSE),""),"")</f>
        <v/>
      </c>
      <c r="Y33" s="254" t="str">
        <f ca="1">IF($P27&lt;&gt;"",IF(VLOOKUP($P27,'基礎データ（質問紙）'!$A$4:$K$174,Y$4,FALSE)&lt;&gt;"",VLOOKUP($P27,'基礎データ（質問紙）'!$A$4:$K$174,Y$4,FALSE),""),"")</f>
        <v/>
      </c>
      <c r="Z33" s="46">
        <f ca="1">P27*2+3</f>
        <v>23</v>
      </c>
      <c r="AA33" s="39"/>
      <c r="AB33" s="39"/>
      <c r="AC33" s="39"/>
      <c r="AD33" s="39"/>
      <c r="AE33" s="39"/>
      <c r="AF33" s="39"/>
      <c r="AG33" s="39"/>
      <c r="AH33" s="39"/>
    </row>
    <row r="34" spans="1:34" s="33" customFormat="1" ht="15" customHeight="1">
      <c r="A34" s="48"/>
      <c r="B34" s="628"/>
      <c r="C34" s="629"/>
      <c r="D34" s="48"/>
      <c r="E34" s="48"/>
      <c r="F34" s="48"/>
      <c r="G34" s="48"/>
      <c r="H34" s="48"/>
      <c r="I34" s="48"/>
      <c r="J34" s="48"/>
      <c r="K34" s="48"/>
      <c r="L34" s="23"/>
      <c r="M34" s="23"/>
      <c r="N34" s="23"/>
      <c r="O34" s="23"/>
      <c r="P34" s="40" t="s">
        <v>36</v>
      </c>
      <c r="Q34" s="254">
        <f t="shared" ref="Q34:Y34" ca="1" si="5">IF($P27&lt;&gt;"",IF(INDIRECT("'基礎データ（質問紙）'!"&amp;Q$5&amp;$Z33+1)&lt;&gt;"",INDIRECT("'基礎データ（質問紙）'!"&amp;Q$5&amp;$Z33+1),""),"")</f>
        <v>6.6</v>
      </c>
      <c r="R34" s="254">
        <f t="shared" ca="1" si="5"/>
        <v>43</v>
      </c>
      <c r="S34" s="254">
        <f t="shared" ca="1" si="5"/>
        <v>36.6</v>
      </c>
      <c r="T34" s="254">
        <f t="shared" ca="1" si="5"/>
        <v>10.8</v>
      </c>
      <c r="U34" s="254">
        <f t="shared" ca="1" si="5"/>
        <v>2.9</v>
      </c>
      <c r="V34" s="254">
        <f t="shared" ca="1" si="5"/>
        <v>0.1</v>
      </c>
      <c r="W34" s="254" t="str">
        <f t="shared" ca="1" si="5"/>
        <v/>
      </c>
      <c r="X34" s="254" t="str">
        <f t="shared" ca="1" si="5"/>
        <v/>
      </c>
      <c r="Y34" s="254" t="str">
        <f t="shared" ca="1" si="5"/>
        <v/>
      </c>
      <c r="Z34" s="246"/>
      <c r="AA34" s="39"/>
      <c r="AB34" s="39"/>
      <c r="AC34" s="39"/>
      <c r="AD34" s="39"/>
      <c r="AE34" s="39"/>
      <c r="AF34" s="39"/>
      <c r="AG34" s="39"/>
      <c r="AH34" s="39"/>
    </row>
    <row r="35" spans="1:34" s="33" customFormat="1" ht="12.6" customHeight="1">
      <c r="A35" s="48"/>
      <c r="B35" s="628"/>
      <c r="C35" s="629"/>
      <c r="D35" s="48"/>
      <c r="E35" s="48"/>
      <c r="F35" s="48"/>
      <c r="G35" s="48"/>
      <c r="H35" s="48"/>
      <c r="I35" s="48"/>
      <c r="J35" s="48"/>
      <c r="K35" s="48"/>
      <c r="L35" s="23"/>
      <c r="M35" s="23"/>
      <c r="N35" s="23"/>
      <c r="O35" s="23"/>
      <c r="P35" s="45"/>
      <c r="Q35" s="40"/>
      <c r="R35" s="45"/>
      <c r="S35" s="45"/>
      <c r="T35" s="45"/>
      <c r="U35" s="45"/>
      <c r="V35" s="45"/>
      <c r="W35" s="92"/>
      <c r="X35" s="45"/>
      <c r="Y35" s="245"/>
      <c r="Z35" s="45"/>
      <c r="AA35" s="39"/>
      <c r="AB35" s="39"/>
      <c r="AC35" s="39"/>
      <c r="AD35" s="39"/>
      <c r="AE35" s="39"/>
      <c r="AF35" s="39"/>
      <c r="AG35" s="39"/>
      <c r="AH35" s="39"/>
    </row>
    <row r="36" spans="1:34" s="33" customFormat="1" ht="20.100000000000001" customHeight="1" thickBot="1">
      <c r="A36" s="48"/>
      <c r="B36" s="630"/>
      <c r="C36" s="631"/>
      <c r="D36" s="48"/>
      <c r="E36" s="431">
        <f ca="1">IF(F36&lt;&gt;"",1,"")</f>
        <v>1</v>
      </c>
      <c r="F36" s="432" t="str">
        <f ca="1">IF(Q30&lt;&gt;"",Q30,"")</f>
        <v>午前9時より前</v>
      </c>
      <c r="G36" s="431">
        <f ca="1">IF(H36&lt;&gt;"",2,"")</f>
        <v>2</v>
      </c>
      <c r="H36" s="432" t="str">
        <f ca="1">IF(R30&lt;&gt;"",R30,"")</f>
        <v>午前9時以降,午後10時より前</v>
      </c>
      <c r="I36" s="431">
        <f ca="1">IF(J36&lt;&gt;"",3,"")</f>
        <v>3</v>
      </c>
      <c r="J36" s="432" t="str">
        <f ca="1">IF(S30&lt;&gt;"",S30,"")</f>
        <v>午後10時以降,午後11時より前</v>
      </c>
      <c r="K36" s="319"/>
      <c r="L36" s="23"/>
      <c r="M36" s="23"/>
      <c r="N36" s="23"/>
      <c r="O36" s="23"/>
      <c r="P36" s="45"/>
      <c r="Q36" s="40"/>
      <c r="R36" s="45"/>
      <c r="S36" s="45"/>
      <c r="T36" s="45"/>
      <c r="U36" s="45"/>
      <c r="V36" s="45"/>
      <c r="W36" s="92"/>
      <c r="X36" s="45"/>
      <c r="Y36" s="245"/>
      <c r="Z36" s="45"/>
      <c r="AA36" s="39"/>
      <c r="AB36" s="39"/>
      <c r="AC36" s="39"/>
      <c r="AD36" s="39"/>
      <c r="AE36" s="39"/>
      <c r="AF36" s="39"/>
      <c r="AG36" s="39"/>
      <c r="AH36" s="39"/>
    </row>
    <row r="37" spans="1:34" s="33" customFormat="1" ht="20.100000000000001" customHeight="1">
      <c r="A37" s="48"/>
      <c r="B37" s="48"/>
      <c r="C37" s="48"/>
      <c r="D37" s="48"/>
      <c r="E37" s="431">
        <f ca="1">IF(F37&lt;&gt;"",4,"")</f>
        <v>4</v>
      </c>
      <c r="F37" s="432" t="str">
        <f ca="1">IF(T30&lt;&gt;"",T30,"")</f>
        <v>午後11時以降,午前0時より前</v>
      </c>
      <c r="G37" s="431">
        <f ca="1">IF(H37&lt;&gt;"",5,"")</f>
        <v>5</v>
      </c>
      <c r="H37" s="432" t="str">
        <f ca="1">IF(U30&lt;&gt;"",U30,"")</f>
        <v>午前0時以降</v>
      </c>
      <c r="I37" s="431">
        <f ca="1">IF(J37&lt;&gt;"",6,"")</f>
        <v>6</v>
      </c>
      <c r="J37" s="432" t="str">
        <f ca="1">IF(V30&lt;&gt;"",V30,"")</f>
        <v>その他・無回答</v>
      </c>
      <c r="K37" s="319"/>
      <c r="L37" s="23"/>
      <c r="M37" s="23"/>
      <c r="N37" s="23"/>
      <c r="O37" s="23"/>
      <c r="P37" s="45"/>
      <c r="Q37" s="40"/>
      <c r="R37" s="45"/>
      <c r="S37" s="45"/>
      <c r="T37" s="45"/>
      <c r="U37" s="45"/>
      <c r="V37" s="45"/>
      <c r="W37" s="92"/>
      <c r="X37" s="45"/>
      <c r="Y37" s="245"/>
      <c r="Z37" s="45"/>
      <c r="AA37" s="39"/>
      <c r="AB37" s="39"/>
      <c r="AC37" s="39"/>
      <c r="AD37" s="39"/>
      <c r="AE37" s="39"/>
      <c r="AF37" s="39"/>
      <c r="AG37" s="39"/>
      <c r="AH37" s="39"/>
    </row>
    <row r="38" spans="1:34" s="33" customFormat="1" ht="20.100000000000001" customHeight="1">
      <c r="A38" s="48"/>
      <c r="B38" s="48"/>
      <c r="C38" s="48"/>
      <c r="D38" s="48"/>
      <c r="E38" s="431" t="str">
        <f ca="1">IF(F38&lt;&gt;"",7,"")</f>
        <v/>
      </c>
      <c r="F38" s="432" t="str">
        <f ca="1">IF(W30&lt;&gt;"",W30,"")</f>
        <v/>
      </c>
      <c r="G38" s="431" t="str">
        <f ca="1">IF(H38&lt;&gt;"",8,"")</f>
        <v/>
      </c>
      <c r="H38" s="432" t="str">
        <f ca="1">IF(X30&lt;&gt;"",X30,"")</f>
        <v/>
      </c>
      <c r="I38" s="431" t="str">
        <f ca="1">IF(J38&lt;&gt;"",9,"")</f>
        <v/>
      </c>
      <c r="J38" s="432" t="str">
        <f ca="1">IF(Y30&lt;&gt;"",Y30,"")</f>
        <v/>
      </c>
      <c r="K38" s="319"/>
      <c r="L38" s="23"/>
      <c r="M38" s="23"/>
      <c r="N38" s="23"/>
      <c r="O38" s="23"/>
      <c r="P38" s="252">
        <f ca="1">IF(INDIRECT("入力シート!P"&amp;Q38)&lt;&gt;0,INDIRECT("入力シート!P"&amp;Q38),"")</f>
        <v>12</v>
      </c>
      <c r="Q38" s="240">
        <f ca="1">Q27+1</f>
        <v>10</v>
      </c>
      <c r="R38" s="240">
        <f ca="1">P38+180</f>
        <v>192</v>
      </c>
      <c r="S38" s="240"/>
      <c r="T38" s="240"/>
      <c r="U38" s="240"/>
      <c r="V38" s="92"/>
      <c r="W38" s="45"/>
      <c r="X38" s="45"/>
      <c r="Y38" s="245"/>
      <c r="Z38" s="245"/>
      <c r="AA38" s="39"/>
      <c r="AB38" s="39"/>
      <c r="AC38" s="39"/>
      <c r="AD38" s="39"/>
      <c r="AE38" s="39"/>
      <c r="AF38" s="39"/>
      <c r="AG38" s="39"/>
      <c r="AH38" s="39"/>
    </row>
    <row r="39" spans="1:34" s="33" customFormat="1" ht="9.9499999999999993" customHeight="1" thickBot="1">
      <c r="A39" s="48"/>
      <c r="B39" s="48"/>
      <c r="C39" s="48"/>
      <c r="D39" s="48"/>
      <c r="E39" s="48"/>
      <c r="F39" s="48"/>
      <c r="G39" s="48"/>
      <c r="H39" s="48"/>
      <c r="I39" s="48"/>
      <c r="J39" s="48"/>
      <c r="K39" s="48"/>
      <c r="L39" s="23"/>
      <c r="M39" s="23"/>
      <c r="N39" s="23"/>
      <c r="O39" s="23"/>
      <c r="Q39" s="47"/>
      <c r="R39" s="47"/>
      <c r="S39" s="47"/>
      <c r="T39" s="47"/>
      <c r="U39" s="47"/>
      <c r="V39" s="92"/>
      <c r="W39" s="45"/>
      <c r="X39" s="45"/>
      <c r="Y39" s="245"/>
      <c r="Z39" s="245"/>
      <c r="AA39" s="39"/>
      <c r="AB39" s="39"/>
      <c r="AC39" s="39"/>
      <c r="AD39" s="39"/>
      <c r="AE39" s="39"/>
      <c r="AF39" s="39"/>
      <c r="AG39" s="39"/>
      <c r="AH39" s="39"/>
    </row>
    <row r="40" spans="1:34" s="33" customFormat="1" ht="20.100000000000001" customHeight="1">
      <c r="A40" s="48"/>
      <c r="B40" s="624">
        <f ca="1">IF(P38&lt;&gt;"",P38,"")</f>
        <v>12</v>
      </c>
      <c r="C40" s="625"/>
      <c r="D40" s="48"/>
      <c r="E40" s="48"/>
      <c r="F40" s="48"/>
      <c r="G40" s="48"/>
      <c r="H40" s="48"/>
      <c r="I40" s="48"/>
      <c r="J40" s="48"/>
      <c r="K40" s="48"/>
      <c r="L40" s="23"/>
      <c r="M40" s="23"/>
      <c r="N40" s="23"/>
      <c r="O40" s="23"/>
      <c r="P40" s="40" t="str">
        <f ca="1">IF(P38&lt;&gt;"",VLOOKUP(P38,入力シート!$P$7:$Z$33,2,FALSE),"")</f>
        <v>普段（月～金曜日），１日当たりどれくらいの時間，テレビゲーム（コンピュータゲーム，携帯式のゲーム，携帯電話やスマートフォンを使ったゲームも含む）をしますか</v>
      </c>
      <c r="Q40" s="41"/>
      <c r="R40" s="41"/>
      <c r="S40" s="41"/>
      <c r="T40" s="41"/>
      <c r="U40" s="41"/>
      <c r="V40" s="41"/>
      <c r="W40" s="41"/>
      <c r="X40" s="41"/>
      <c r="Y40" s="41"/>
      <c r="Z40" s="245"/>
      <c r="AA40" s="39"/>
      <c r="AB40" s="39"/>
      <c r="AC40" s="39"/>
      <c r="AD40" s="39"/>
      <c r="AE40" s="39"/>
      <c r="AF40" s="39"/>
      <c r="AG40" s="39"/>
      <c r="AH40" s="39"/>
    </row>
    <row r="41" spans="1:34" s="33" customFormat="1" ht="6.95" customHeight="1">
      <c r="A41" s="48"/>
      <c r="B41" s="628" t="str">
        <f ca="1">IF(P40&lt;&gt;"",P40,"")</f>
        <v>普段（月～金曜日），１日当たりどれくらいの時間，テレビゲーム（コンピュータゲーム，携帯式のゲーム，携帯電話やスマートフォンを使ったゲームも含む）をしますか</v>
      </c>
      <c r="C41" s="629"/>
      <c r="D41" s="48"/>
      <c r="E41" s="48"/>
      <c r="F41" s="48"/>
      <c r="G41" s="48"/>
      <c r="H41" s="48"/>
      <c r="I41" s="48"/>
      <c r="J41" s="48"/>
      <c r="K41" s="48"/>
      <c r="L41" s="23"/>
      <c r="M41" s="23"/>
      <c r="N41" s="23"/>
      <c r="O41" s="23"/>
      <c r="P41" s="42"/>
      <c r="Q41" s="619" t="str">
        <f ca="1">IF($P38&lt;&gt;"",IF(INDIRECT("'基礎データ（質問紙）'!"&amp;Q$5&amp;$R38)&lt;&gt;"",INDIRECT("'基礎データ（質問紙）'!"&amp;Q$5&amp;$R38),""),"")</f>
        <v>４時間以上</v>
      </c>
      <c r="R41" s="619" t="str">
        <f t="shared" ref="R41:Y41" ca="1" si="6">IF($P38&lt;&gt;"",IF(INDIRECT("'基礎データ（質問紙）'!"&amp;R$5&amp;$R38)&lt;&gt;"",INDIRECT("'基礎データ（質問紙）'!"&amp;R$5&amp;$R38),""),"")</f>
        <v>３時間以上，４時間より少ない</v>
      </c>
      <c r="S41" s="619" t="str">
        <f t="shared" ca="1" si="6"/>
        <v>２時間以上，３時間より少ない</v>
      </c>
      <c r="T41" s="619" t="str">
        <f t="shared" ca="1" si="6"/>
        <v>１時間以上，２時間より少ない</v>
      </c>
      <c r="U41" s="619" t="str">
        <f t="shared" ca="1" si="6"/>
        <v>１時間より少ない</v>
      </c>
      <c r="V41" s="619" t="str">
        <f t="shared" ca="1" si="6"/>
        <v>全くしない</v>
      </c>
      <c r="W41" s="619" t="str">
        <f t="shared" ca="1" si="6"/>
        <v>その他・無回答</v>
      </c>
      <c r="X41" s="619" t="str">
        <f t="shared" ca="1" si="6"/>
        <v/>
      </c>
      <c r="Y41" s="619" t="str">
        <f t="shared" ca="1" si="6"/>
        <v/>
      </c>
      <c r="Z41" s="245"/>
      <c r="AA41" s="39"/>
      <c r="AB41" s="39"/>
      <c r="AC41" s="39"/>
      <c r="AD41" s="39"/>
      <c r="AE41" s="39"/>
      <c r="AF41" s="39"/>
      <c r="AG41" s="39"/>
      <c r="AH41" s="39"/>
    </row>
    <row r="42" spans="1:34" s="33" customFormat="1" ht="12.6" customHeight="1">
      <c r="A42" s="48"/>
      <c r="B42" s="628"/>
      <c r="C42" s="629"/>
      <c r="D42" s="48"/>
      <c r="E42" s="48"/>
      <c r="F42" s="48"/>
      <c r="G42" s="48"/>
      <c r="H42" s="251"/>
      <c r="I42" s="48"/>
      <c r="J42" s="251"/>
      <c r="K42" s="48"/>
      <c r="L42" s="23"/>
      <c r="M42" s="23"/>
      <c r="N42" s="23"/>
      <c r="O42" s="23"/>
      <c r="Q42" s="620"/>
      <c r="R42" s="620"/>
      <c r="S42" s="620"/>
      <c r="T42" s="620"/>
      <c r="U42" s="620"/>
      <c r="V42" s="620"/>
      <c r="W42" s="620"/>
      <c r="X42" s="620"/>
      <c r="Y42" s="620"/>
      <c r="AA42" s="39"/>
      <c r="AB42" s="39"/>
      <c r="AC42" s="39"/>
      <c r="AD42" s="39"/>
      <c r="AE42" s="39"/>
      <c r="AF42" s="39"/>
      <c r="AG42" s="39"/>
      <c r="AH42" s="39"/>
    </row>
    <row r="43" spans="1:34" s="33" customFormat="1" ht="12.6" customHeight="1">
      <c r="A43" s="48"/>
      <c r="B43" s="628"/>
      <c r="C43" s="629"/>
      <c r="D43" s="48"/>
      <c r="E43" s="48"/>
      <c r="F43" s="48"/>
      <c r="G43" s="48"/>
      <c r="H43" s="48"/>
      <c r="I43" s="48"/>
      <c r="J43" s="48"/>
      <c r="K43" s="48"/>
      <c r="L43" s="23"/>
      <c r="M43" s="23"/>
      <c r="N43" s="23"/>
      <c r="O43" s="23"/>
      <c r="P43" s="40" t="s">
        <v>0</v>
      </c>
      <c r="Q43" s="253">
        <f ca="1">IF($P38&lt;&gt;"",IF(VLOOKUP($P38,入力シート!$P$7:$Z$33,Q$4,FALSE)&lt;&gt;"",VLOOKUP($P38,入力シート!$P$7:$Z$33,Q$4,FALSE),""),"")</f>
        <v>16.7</v>
      </c>
      <c r="R43" s="253">
        <f ca="1">IF($P38&lt;&gt;"",IF(R41="その他・無回答",MAX(100-SUM($Q43:Q43),0),IF(VLOOKUP($P38,入力シート!$P$7:$Z$33,R$4,FALSE)&lt;&gt;"",VLOOKUP($P38,入力シート!$P$7:$Z$33,R$4,FALSE),"")),"")</f>
        <v>16.7</v>
      </c>
      <c r="S43" s="253">
        <f ca="1">IF($P38&lt;&gt;"",IF(S41="その他・無回答",MAX(100-SUM($Q43:R43),0),IF(VLOOKUP($P38,入力シート!$P$7:$Z$33,S$4,FALSE)&lt;&gt;"",VLOOKUP($P38,入力シート!$P$7:$Z$33,S$4,FALSE),"")),"")</f>
        <v>11.1</v>
      </c>
      <c r="T43" s="253">
        <f ca="1">IF($P38&lt;&gt;"",IF(T41="その他・無回答",MAX(100-SUM($Q43:S43),0),IF(VLOOKUP($P38,入力シート!$P$7:$Z$33,T$4,FALSE)&lt;&gt;"",VLOOKUP($P38,入力シート!$P$7:$Z$33,T$4,FALSE),"")),"")</f>
        <v>27.8</v>
      </c>
      <c r="U43" s="253">
        <f ca="1">IF($P38&lt;&gt;"",IF(U41="その他・無回答",MAX(100-SUM($Q43:T43),0),IF(VLOOKUP($P38,入力シート!$P$7:$Z$33,U$4,FALSE)&lt;&gt;"",VLOOKUP($P38,入力シート!$P$7:$Z$33,U$4,FALSE),"")),"")</f>
        <v>27.8</v>
      </c>
      <c r="V43" s="253">
        <f ca="1">IF($P38&lt;&gt;"",IF(V41="その他・無回答",MAX(100-SUM($Q43:U43),0),IF(VLOOKUP($P38,入力シート!$P$7:$Z$33,V$4,FALSE)&lt;&gt;"",VLOOKUP($P38,入力シート!$P$7:$Z$33,V$4,FALSE),"")),"")</f>
        <v>0</v>
      </c>
      <c r="W43" s="253">
        <f ca="1">IF($P38&lt;&gt;"",IF(W41="その他・無回答",MAX(100-SUM($Q43:V43),0),IF(VLOOKUP($P38,入力シート!$P$7:$Z$33,W$4,FALSE)&lt;&gt;"",VLOOKUP($P38,入力シート!$P$7:$Z$33,W$4,FALSE),"")),"")</f>
        <v>0</v>
      </c>
      <c r="X43" s="253" t="str">
        <f ca="1">IF($P38&lt;&gt;"",IF(X41="その他・無回答",MAX(100-SUM($Q43:W43),0),IF(VLOOKUP($P38,入力シート!$P$7:$Z$33,X$4,FALSE)&lt;&gt;"",VLOOKUP($P38,入力シート!$P$7:$Z$33,X$4,FALSE),"")),"")</f>
        <v/>
      </c>
      <c r="Y43" s="253" t="str">
        <f ca="1">IF($P38&lt;&gt;"",IF(Y41="その他・無回答",MAX(100-SUM($Q43:X43),0),IF(VLOOKUP($P38,入力シート!$P$7:$Z$33,Y$4,FALSE)&lt;&gt;"",VLOOKUP($P38,入力シート!$P$7:$Z$33,Y$4,FALSE),"")),"")</f>
        <v/>
      </c>
      <c r="Z43" s="245"/>
      <c r="AA43" s="39"/>
      <c r="AB43" s="39"/>
      <c r="AC43" s="39"/>
      <c r="AD43" s="39"/>
      <c r="AE43" s="39"/>
      <c r="AF43" s="39"/>
      <c r="AG43" s="39"/>
      <c r="AH43" s="39"/>
    </row>
    <row r="44" spans="1:34" s="33" customFormat="1" ht="15" customHeight="1">
      <c r="A44" s="48"/>
      <c r="B44" s="628"/>
      <c r="C44" s="629"/>
      <c r="D44" s="48"/>
      <c r="E44" s="48"/>
      <c r="F44" s="48"/>
      <c r="G44" s="48"/>
      <c r="H44" s="48"/>
      <c r="I44" s="48"/>
      <c r="J44" s="48"/>
      <c r="K44" s="48"/>
      <c r="L44" s="23"/>
      <c r="M44" s="23"/>
      <c r="N44" s="23"/>
      <c r="O44" s="23"/>
      <c r="P44" s="40" t="s">
        <v>35</v>
      </c>
      <c r="Q44" s="254">
        <f ca="1">IF($P38&lt;&gt;"",IF(VLOOKUP($P38,'基礎データ（質問紙）'!$A$4:$K$174,Q$4,FALSE)&lt;&gt;"",VLOOKUP($P38,'基礎データ（質問紙）'!$A$4:$K$174,Q$4,FALSE),""),"")</f>
        <v>12.5</v>
      </c>
      <c r="R44" s="254">
        <f ca="1">IF($P38&lt;&gt;"",IF(VLOOKUP($P38,'基礎データ（質問紙）'!$A$4:$K$174,R$4,FALSE)&lt;&gt;"",VLOOKUP($P38,'基礎データ（質問紙）'!$A$4:$K$174,R$4,FALSE),""),"")</f>
        <v>10.4</v>
      </c>
      <c r="S44" s="254">
        <f ca="1">IF($P38&lt;&gt;"",IF(VLOOKUP($P38,'基礎データ（質問紙）'!$A$4:$K$174,S$4,FALSE)&lt;&gt;"",VLOOKUP($P38,'基礎データ（質問紙）'!$A$4:$K$174,S$4,FALSE),""),"")</f>
        <v>15.3</v>
      </c>
      <c r="T44" s="254">
        <f ca="1">IF($P38&lt;&gt;"",IF(VLOOKUP($P38,'基礎データ（質問紙）'!$A$4:$K$174,T$4,FALSE)&lt;&gt;"",VLOOKUP($P38,'基礎データ（質問紙）'!$A$4:$K$174,T$4,FALSE),""),"")</f>
        <v>23.9</v>
      </c>
      <c r="U44" s="254">
        <f ca="1">IF($P38&lt;&gt;"",IF(VLOOKUP($P38,'基礎データ（質問紙）'!$A$4:$K$174,U$4,FALSE)&lt;&gt;"",VLOOKUP($P38,'基礎データ（質問紙）'!$A$4:$K$174,U$4,FALSE),""),"")</f>
        <v>26.5</v>
      </c>
      <c r="V44" s="254">
        <f ca="1">IF($P38&lt;&gt;"",IF(VLOOKUP($P38,'基礎データ（質問紙）'!$A$4:$K$174,V$4,FALSE)&lt;&gt;"",VLOOKUP($P38,'基礎データ（質問紙）'!$A$4:$K$174,V$4,FALSE),""),"")</f>
        <v>11.3</v>
      </c>
      <c r="W44" s="254">
        <f ca="1">IF($P38&lt;&gt;"",IF(VLOOKUP($P38,'基礎データ（質問紙）'!$A$4:$K$174,W$4,FALSE)&lt;&gt;"",VLOOKUP($P38,'基礎データ（質問紙）'!$A$4:$K$174,W$4,FALSE),""),"")</f>
        <v>0.1</v>
      </c>
      <c r="X44" s="254" t="str">
        <f ca="1">IF($P38&lt;&gt;"",IF(VLOOKUP($P38,'基礎データ（質問紙）'!$A$4:$K$174,X$4,FALSE)&lt;&gt;"",VLOOKUP($P38,'基礎データ（質問紙）'!$A$4:$K$174,X$4,FALSE),""),"")</f>
        <v/>
      </c>
      <c r="Y44" s="254" t="str">
        <f ca="1">IF($P38&lt;&gt;"",IF(VLOOKUP($P38,'基礎データ（質問紙）'!$A$4:$K$174,Y$4,FALSE)&lt;&gt;"",VLOOKUP($P38,'基礎データ（質問紙）'!$A$4:$K$174,Y$4,FALSE),""),"")</f>
        <v/>
      </c>
      <c r="Z44" s="46">
        <f ca="1">P38*2+3</f>
        <v>27</v>
      </c>
      <c r="AA44" s="39"/>
      <c r="AB44" s="39"/>
      <c r="AC44" s="39"/>
      <c r="AD44" s="39"/>
      <c r="AE44" s="39"/>
      <c r="AF44" s="39"/>
      <c r="AG44" s="39"/>
      <c r="AH44" s="39"/>
    </row>
    <row r="45" spans="1:34" s="33" customFormat="1" ht="15" customHeight="1">
      <c r="A45" s="48"/>
      <c r="B45" s="628"/>
      <c r="C45" s="629"/>
      <c r="D45" s="48"/>
      <c r="E45" s="48"/>
      <c r="F45" s="48"/>
      <c r="G45" s="48"/>
      <c r="H45" s="48"/>
      <c r="I45" s="48"/>
      <c r="J45" s="48"/>
      <c r="K45" s="48"/>
      <c r="L45" s="23"/>
      <c r="M45" s="23"/>
      <c r="N45" s="23"/>
      <c r="O45" s="23"/>
      <c r="P45" s="40" t="s">
        <v>36</v>
      </c>
      <c r="Q45" s="254">
        <f t="shared" ref="Q45:Y45" ca="1" si="7">IF($P38&lt;&gt;"",IF(INDIRECT("'基礎データ（質問紙）'!"&amp;Q$5&amp;$Z44+1)&lt;&gt;"",INDIRECT("'基礎データ（質問紙）'!"&amp;Q$5&amp;$Z44+1),""),"")</f>
        <v>8.1999999999999993</v>
      </c>
      <c r="R45" s="254">
        <f t="shared" ca="1" si="7"/>
        <v>7.8</v>
      </c>
      <c r="S45" s="254">
        <f t="shared" ca="1" si="7"/>
        <v>13.7</v>
      </c>
      <c r="T45" s="254">
        <f t="shared" ca="1" si="7"/>
        <v>25.3</v>
      </c>
      <c r="U45" s="254">
        <f t="shared" ca="1" si="7"/>
        <v>31.1</v>
      </c>
      <c r="V45" s="254">
        <f t="shared" ca="1" si="7"/>
        <v>14</v>
      </c>
      <c r="W45" s="254">
        <f t="shared" ca="1" si="7"/>
        <v>0.1</v>
      </c>
      <c r="X45" s="254" t="str">
        <f t="shared" ca="1" si="7"/>
        <v/>
      </c>
      <c r="Y45" s="254" t="str">
        <f t="shared" ca="1" si="7"/>
        <v/>
      </c>
      <c r="Z45" s="246"/>
      <c r="AA45" s="39"/>
      <c r="AB45" s="39"/>
      <c r="AC45" s="39"/>
      <c r="AD45" s="39"/>
      <c r="AE45" s="39"/>
      <c r="AF45" s="39"/>
      <c r="AG45" s="39"/>
      <c r="AH45" s="39"/>
    </row>
    <row r="46" spans="1:34" s="33" customFormat="1" ht="12.6" customHeight="1">
      <c r="A46" s="48"/>
      <c r="B46" s="628"/>
      <c r="C46" s="629"/>
      <c r="D46" s="48"/>
      <c r="E46" s="48"/>
      <c r="F46" s="48"/>
      <c r="G46" s="48"/>
      <c r="H46" s="48"/>
      <c r="I46" s="48"/>
      <c r="J46" s="48"/>
      <c r="K46" s="48"/>
      <c r="L46" s="23"/>
      <c r="M46" s="23"/>
      <c r="N46" s="23"/>
      <c r="O46" s="23"/>
      <c r="P46" s="45"/>
      <c r="Q46" s="40"/>
      <c r="R46" s="45"/>
      <c r="S46" s="45"/>
      <c r="T46" s="45"/>
      <c r="U46" s="45"/>
      <c r="V46" s="245"/>
      <c r="W46" s="245"/>
      <c r="X46" s="45"/>
      <c r="Y46" s="245"/>
      <c r="Z46" s="45"/>
      <c r="AA46" s="39"/>
      <c r="AB46" s="39"/>
      <c r="AC46" s="39"/>
      <c r="AD46" s="39"/>
      <c r="AE46" s="39"/>
      <c r="AF46" s="39"/>
      <c r="AG46" s="39"/>
      <c r="AH46" s="39"/>
    </row>
    <row r="47" spans="1:34" s="33" customFormat="1" ht="20.100000000000001" customHeight="1" thickBot="1">
      <c r="A47" s="48"/>
      <c r="B47" s="630"/>
      <c r="C47" s="631"/>
      <c r="D47" s="48"/>
      <c r="E47" s="431">
        <f ca="1">IF(F47&lt;&gt;"",1,"")</f>
        <v>1</v>
      </c>
      <c r="F47" s="432" t="str">
        <f ca="1">IF(Q41&lt;&gt;"",Q41,"")</f>
        <v>４時間以上</v>
      </c>
      <c r="G47" s="431">
        <f ca="1">IF(H47&lt;&gt;"",2,"")</f>
        <v>2</v>
      </c>
      <c r="H47" s="432" t="str">
        <f ca="1">IF(R41&lt;&gt;"",R41,"")</f>
        <v>３時間以上，４時間より少ない</v>
      </c>
      <c r="I47" s="431">
        <f ca="1">IF(J47&lt;&gt;"",3,"")</f>
        <v>3</v>
      </c>
      <c r="J47" s="432" t="str">
        <f ca="1">IF(S41&lt;&gt;"",S41,"")</f>
        <v>２時間以上，３時間より少ない</v>
      </c>
      <c r="K47" s="319"/>
      <c r="L47" s="23"/>
      <c r="M47" s="23"/>
      <c r="N47" s="23"/>
      <c r="O47" s="23"/>
      <c r="P47" s="45"/>
      <c r="Q47" s="45"/>
      <c r="R47" s="45"/>
      <c r="S47" s="45"/>
      <c r="T47" s="45"/>
      <c r="U47" s="45"/>
      <c r="V47" s="245"/>
      <c r="W47" s="245"/>
      <c r="X47" s="45"/>
      <c r="Y47" s="245"/>
      <c r="Z47" s="45"/>
      <c r="AA47" s="39"/>
      <c r="AB47" s="39"/>
      <c r="AC47" s="39"/>
      <c r="AD47" s="39"/>
      <c r="AE47" s="39"/>
      <c r="AF47" s="39"/>
      <c r="AG47" s="39"/>
      <c r="AH47" s="39"/>
    </row>
    <row r="48" spans="1:34" s="33" customFormat="1" ht="20.100000000000001" customHeight="1">
      <c r="A48" s="48"/>
      <c r="B48" s="48"/>
      <c r="C48" s="48"/>
      <c r="D48" s="48"/>
      <c r="E48" s="431">
        <f ca="1">IF(F48&lt;&gt;"",4,"")</f>
        <v>4</v>
      </c>
      <c r="F48" s="432" t="str">
        <f ca="1">IF(T41&lt;&gt;"",T41,"")</f>
        <v>１時間以上，２時間より少ない</v>
      </c>
      <c r="G48" s="431">
        <f ca="1">IF(H48&lt;&gt;"",5,"")</f>
        <v>5</v>
      </c>
      <c r="H48" s="432" t="str">
        <f ca="1">IF(U41&lt;&gt;"",U41,"")</f>
        <v>１時間より少ない</v>
      </c>
      <c r="I48" s="431">
        <f ca="1">IF(J48&lt;&gt;"",6,"")</f>
        <v>6</v>
      </c>
      <c r="J48" s="432" t="str">
        <f ca="1">IF(V41&lt;&gt;"",V41,"")</f>
        <v>全くしない</v>
      </c>
      <c r="K48" s="319"/>
      <c r="L48" s="23"/>
      <c r="M48" s="23"/>
      <c r="N48" s="23"/>
      <c r="O48" s="23"/>
      <c r="S48" s="240"/>
      <c r="T48" s="240"/>
      <c r="U48" s="240"/>
      <c r="V48" s="92"/>
      <c r="W48" s="45"/>
      <c r="X48" s="45"/>
      <c r="Y48" s="245"/>
      <c r="Z48" s="245"/>
      <c r="AA48" s="39"/>
      <c r="AB48" s="39"/>
      <c r="AC48" s="39"/>
      <c r="AD48" s="39"/>
      <c r="AE48" s="39"/>
      <c r="AF48" s="39"/>
      <c r="AG48" s="39"/>
      <c r="AH48" s="39"/>
    </row>
    <row r="49" spans="1:34" s="33" customFormat="1" ht="20.100000000000001" customHeight="1">
      <c r="A49" s="48"/>
      <c r="B49" s="48"/>
      <c r="C49" s="48"/>
      <c r="D49" s="48"/>
      <c r="E49" s="431">
        <f ca="1">IF(F49&lt;&gt;"",7,"")</f>
        <v>7</v>
      </c>
      <c r="F49" s="432" t="str">
        <f ca="1">IF(W41&lt;&gt;"",W41,"")</f>
        <v>その他・無回答</v>
      </c>
      <c r="G49" s="431" t="str">
        <f ca="1">IF(H49&lt;&gt;"",8,"")</f>
        <v/>
      </c>
      <c r="H49" s="432" t="str">
        <f ca="1">IF(X41&lt;&gt;"",X41,"")</f>
        <v/>
      </c>
      <c r="I49" s="431" t="str">
        <f ca="1">IF(J49&lt;&gt;"",9,"")</f>
        <v/>
      </c>
      <c r="J49" s="432" t="str">
        <f ca="1">IF(Y41&lt;&gt;"",Y41,"")</f>
        <v/>
      </c>
      <c r="K49" s="319"/>
      <c r="L49" s="23"/>
      <c r="M49" s="23"/>
      <c r="N49" s="23"/>
      <c r="O49" s="23"/>
      <c r="P49" s="252">
        <f ca="1">IF(INDIRECT("入力シート!P"&amp;Q49)&lt;&gt;0,INDIRECT("入力シート!P"&amp;Q49),"")</f>
        <v>14</v>
      </c>
      <c r="Q49" s="240">
        <f ca="1">Q38+1</f>
        <v>11</v>
      </c>
      <c r="R49" s="240">
        <f ca="1">P49+180</f>
        <v>194</v>
      </c>
      <c r="S49" s="47"/>
      <c r="T49" s="47"/>
      <c r="U49" s="47"/>
      <c r="V49" s="92"/>
      <c r="W49" s="45"/>
      <c r="X49" s="45"/>
      <c r="Y49" s="245"/>
      <c r="Z49" s="245"/>
      <c r="AA49" s="39"/>
      <c r="AB49" s="39"/>
      <c r="AC49" s="39"/>
      <c r="AD49" s="39"/>
      <c r="AE49" s="39"/>
      <c r="AF49" s="39"/>
      <c r="AG49" s="39"/>
      <c r="AH49" s="39"/>
    </row>
    <row r="50" spans="1:34" s="33" customFormat="1" ht="9.9499999999999993" customHeight="1" thickBot="1">
      <c r="A50" s="48"/>
      <c r="B50" s="48"/>
      <c r="C50" s="48"/>
      <c r="D50" s="48"/>
      <c r="E50" s="48"/>
      <c r="F50" s="48"/>
      <c r="G50" s="48"/>
      <c r="H50" s="48"/>
      <c r="I50" s="48"/>
      <c r="J50" s="48"/>
      <c r="K50" s="48"/>
      <c r="L50" s="23"/>
      <c r="M50" s="23"/>
      <c r="N50" s="23"/>
      <c r="O50" s="23"/>
      <c r="Q50" s="47"/>
      <c r="R50" s="47"/>
      <c r="S50" s="47"/>
      <c r="T50" s="47"/>
      <c r="U50" s="47"/>
      <c r="V50" s="92"/>
      <c r="W50" s="45"/>
      <c r="X50" s="45"/>
      <c r="Y50" s="245"/>
      <c r="Z50" s="245"/>
      <c r="AA50" s="39"/>
      <c r="AB50" s="39"/>
      <c r="AC50" s="39"/>
      <c r="AD50" s="39"/>
      <c r="AE50" s="39"/>
      <c r="AF50" s="39"/>
      <c r="AG50" s="39"/>
      <c r="AH50" s="39"/>
    </row>
    <row r="51" spans="1:34" s="33" customFormat="1" ht="20.100000000000001" customHeight="1">
      <c r="A51" s="48"/>
      <c r="B51" s="624">
        <f ca="1">IF(P49&lt;&gt;"",P49,"")</f>
        <v>14</v>
      </c>
      <c r="C51" s="625"/>
      <c r="D51" s="48"/>
      <c r="E51" s="48"/>
      <c r="F51" s="48"/>
      <c r="G51" s="48"/>
      <c r="H51" s="48"/>
      <c r="I51" s="48"/>
      <c r="J51" s="48"/>
      <c r="K51" s="48"/>
      <c r="L51" s="23"/>
      <c r="M51" s="23"/>
      <c r="N51" s="23"/>
      <c r="O51" s="23"/>
      <c r="P51" s="40" t="str">
        <f ca="1">IF(P49&lt;&gt;"",VLOOKUP(P49,入力シート!$P$7:$Z$33,2,FALSE),"")</f>
        <v>学校の授業時間以外に，普段（月～金曜日），１日当たりどれくらいの時間，勉強をしますか（学習塾で勉強している時間や家庭教師に教わっている時間も含む）</v>
      </c>
      <c r="Q51" s="41"/>
      <c r="R51" s="41"/>
      <c r="S51" s="41"/>
      <c r="T51" s="41"/>
      <c r="U51" s="41"/>
      <c r="V51" s="41"/>
      <c r="W51" s="41"/>
      <c r="X51" s="41"/>
      <c r="Y51" s="41"/>
      <c r="Z51" s="245"/>
      <c r="AA51" s="39"/>
      <c r="AB51" s="39"/>
      <c r="AC51" s="39"/>
      <c r="AD51" s="39"/>
      <c r="AE51" s="39"/>
      <c r="AF51" s="39"/>
      <c r="AG51" s="39"/>
      <c r="AH51" s="39"/>
    </row>
    <row r="52" spans="1:34" s="33" customFormat="1" ht="6.95" customHeight="1">
      <c r="A52" s="48"/>
      <c r="B52" s="632" t="str">
        <f ca="1">IF(P51&lt;&gt;"",P51,"")</f>
        <v>学校の授業時間以外に，普段（月～金曜日），１日当たりどれくらいの時間，勉強をしますか（学習塾で勉強している時間や家庭教師に教わっている時間も含む）</v>
      </c>
      <c r="C52" s="633"/>
      <c r="D52" s="48"/>
      <c r="E52" s="48"/>
      <c r="F52" s="48"/>
      <c r="G52" s="48"/>
      <c r="H52" s="48"/>
      <c r="I52" s="48"/>
      <c r="J52" s="48"/>
      <c r="K52" s="48"/>
      <c r="L52" s="23"/>
      <c r="M52" s="23"/>
      <c r="N52" s="23"/>
      <c r="O52" s="23"/>
      <c r="Q52" s="619" t="str">
        <f ca="1">IF($P49&lt;&gt;"",IF(INDIRECT("'基礎データ（質問紙）'!"&amp;Q$5&amp;$R49)&lt;&gt;"",INDIRECT("'基礎データ（質問紙）'!"&amp;Q$5&amp;$R49),""),"")</f>
        <v>３時間以上</v>
      </c>
      <c r="R52" s="619" t="str">
        <f t="shared" ref="R52:Y52" ca="1" si="8">IF($P49&lt;&gt;"",IF(INDIRECT("'基礎データ（質問紙）'!"&amp;R$5&amp;$R49)&lt;&gt;"",INDIRECT("'基礎データ（質問紙）'!"&amp;R$5&amp;$R49),""),"")</f>
        <v>２時間以上，３時間より少ない</v>
      </c>
      <c r="S52" s="619" t="str">
        <f t="shared" ca="1" si="8"/>
        <v>１時間以上，２時間より少ない</v>
      </c>
      <c r="T52" s="619" t="str">
        <f t="shared" ca="1" si="8"/>
        <v>３０分以上，１時間より少ない</v>
      </c>
      <c r="U52" s="619" t="str">
        <f ca="1">IF($P49&lt;&gt;"",IF(INDIRECT("'基礎データ（質問紙）'!"&amp;U$5&amp;$R49)&lt;&gt;"",INDIRECT("'基礎データ（質問紙）'!"&amp;U$5&amp;$R49),""),"")</f>
        <v>３０分より少ない</v>
      </c>
      <c r="V52" s="619" t="str">
        <f t="shared" ca="1" si="8"/>
        <v>全くしない</v>
      </c>
      <c r="W52" s="619" t="str">
        <f t="shared" ca="1" si="8"/>
        <v>その他・無回答</v>
      </c>
      <c r="X52" s="619" t="str">
        <f t="shared" ca="1" si="8"/>
        <v/>
      </c>
      <c r="Y52" s="619" t="str">
        <f t="shared" ca="1" si="8"/>
        <v/>
      </c>
      <c r="Z52" s="245"/>
      <c r="AA52" s="39"/>
      <c r="AB52" s="39"/>
      <c r="AC52" s="39"/>
      <c r="AD52" s="39"/>
      <c r="AE52" s="39"/>
      <c r="AF52" s="39"/>
      <c r="AG52" s="39"/>
      <c r="AH52" s="39"/>
    </row>
    <row r="53" spans="1:34" s="33" customFormat="1" ht="12.6" customHeight="1">
      <c r="A53" s="48"/>
      <c r="B53" s="634"/>
      <c r="C53" s="635"/>
      <c r="D53" s="48"/>
      <c r="E53" s="48"/>
      <c r="F53" s="48"/>
      <c r="G53" s="48"/>
      <c r="H53" s="251"/>
      <c r="I53" s="48"/>
      <c r="J53" s="251"/>
      <c r="K53" s="48"/>
      <c r="L53" s="23"/>
      <c r="M53" s="23"/>
      <c r="N53" s="23"/>
      <c r="O53" s="23"/>
      <c r="Q53" s="620"/>
      <c r="R53" s="620"/>
      <c r="S53" s="620"/>
      <c r="T53" s="620"/>
      <c r="U53" s="620"/>
      <c r="V53" s="620"/>
      <c r="W53" s="620"/>
      <c r="X53" s="620"/>
      <c r="Y53" s="620"/>
      <c r="AA53" s="39"/>
      <c r="AB53" s="39"/>
      <c r="AC53" s="39"/>
      <c r="AD53" s="39"/>
      <c r="AE53" s="39"/>
      <c r="AF53" s="39"/>
      <c r="AG53" s="39"/>
      <c r="AH53" s="39"/>
    </row>
    <row r="54" spans="1:34" s="33" customFormat="1" ht="12.6" customHeight="1">
      <c r="A54" s="48"/>
      <c r="B54" s="634"/>
      <c r="C54" s="635"/>
      <c r="D54" s="48"/>
      <c r="E54" s="48"/>
      <c r="F54" s="48"/>
      <c r="G54" s="48"/>
      <c r="H54" s="48"/>
      <c r="I54" s="48"/>
      <c r="J54" s="48"/>
      <c r="K54" s="48"/>
      <c r="L54" s="23"/>
      <c r="M54" s="23"/>
      <c r="N54" s="23"/>
      <c r="O54" s="23"/>
      <c r="P54" s="40" t="s">
        <v>0</v>
      </c>
      <c r="Q54" s="253">
        <f ca="1">IF($P49&lt;&gt;"",IF(VLOOKUP($P49,入力シート!$P$7:$Z$33,Q$4,FALSE)&lt;&gt;"",VLOOKUP($P49,入力シート!$P$7:$Z$33,Q$4,FALSE),""),"")</f>
        <v>0</v>
      </c>
      <c r="R54" s="253">
        <f ca="1">IF($P49&lt;&gt;"",IF(R52="その他・無回答",MAX(100-SUM($Q54:Q54),0),IF(VLOOKUP($P49,入力シート!$P$7:$Z$33,R$4,FALSE)&lt;&gt;"",VLOOKUP($P49,入力シート!$P$7:$Z$33,R$4,FALSE),"")),"")</f>
        <v>0</v>
      </c>
      <c r="S54" s="253">
        <f ca="1">IF($P49&lt;&gt;"",IF(S52="その他・無回答",MAX(100-SUM($Q54:R54),0),IF(VLOOKUP($P49,入力シート!$P$7:$Z$33,S$4,FALSE)&lt;&gt;"",VLOOKUP($P49,入力シート!$P$7:$Z$33,S$4,FALSE),"")),"")</f>
        <v>11.1</v>
      </c>
      <c r="T54" s="253">
        <f ca="1">IF($P49&lt;&gt;"",IF(T52="その他・無回答",MAX(100-SUM($Q54:S54),0),IF(VLOOKUP($P49,入力シート!$P$7:$Z$33,T$4,FALSE)&lt;&gt;"",VLOOKUP($P49,入力シート!$P$7:$Z$33,T$4,FALSE),"")),"")</f>
        <v>38.9</v>
      </c>
      <c r="U54" s="253">
        <f ca="1">IF($P49&lt;&gt;"",IF(U52="その他・無回答",MAX(100-SUM($Q54:T54),0),IF(VLOOKUP($P49,入力シート!$P$7:$Z$33,U$4,FALSE)&lt;&gt;"",VLOOKUP($P49,入力シート!$P$7:$Z$33,U$4,FALSE),"")),"")</f>
        <v>22.2</v>
      </c>
      <c r="V54" s="253">
        <f ca="1">IF($P49&lt;&gt;"",IF(V52="その他・無回答",MAX(100-SUM($Q54:U54),0),IF(VLOOKUP($P49,入力シート!$P$7:$Z$33,V$4,FALSE)&lt;&gt;"",VLOOKUP($P49,入力シート!$P$7:$Z$33,V$4,FALSE),"")),"")</f>
        <v>27.8</v>
      </c>
      <c r="W54" s="253">
        <f ca="1">IF($P49&lt;&gt;"",IF(W52="その他・無回答",MAX(100-SUM($Q54:V54),0),IF(VLOOKUP($P49,入力シート!$P$7:$Z$33,W$4,FALSE)&lt;&gt;"",VLOOKUP($P49,入力シート!$P$7:$Z$33,W$4,FALSE),"")),"")</f>
        <v>0</v>
      </c>
      <c r="X54" s="253" t="str">
        <f ca="1">IF($P49&lt;&gt;"",IF(X52="その他・無回答",MAX(100-SUM($Q54:W54),0),IF(VLOOKUP($P49,入力シート!$P$7:$Z$33,X$4,FALSE)&lt;&gt;"",VLOOKUP($P49,入力シート!$P$7:$Z$33,X$4,FALSE),"")),"")</f>
        <v/>
      </c>
      <c r="Y54" s="253" t="str">
        <f ca="1">IF($P49&lt;&gt;"",IF(Y52="その他・無回答",MAX(100-SUM($Q54:X54),0),IF(VLOOKUP($P49,入力シート!$P$7:$Z$33,Y$4,FALSE)&lt;&gt;"",VLOOKUP($P49,入力シート!$P$7:$Z$33,Y$4,FALSE),"")),"")</f>
        <v/>
      </c>
      <c r="Z54" s="46">
        <f ca="1">P49*2+3</f>
        <v>31</v>
      </c>
      <c r="AA54" s="39"/>
      <c r="AB54" s="39"/>
      <c r="AC54" s="39"/>
      <c r="AD54" s="39"/>
      <c r="AE54" s="39"/>
      <c r="AF54" s="39"/>
      <c r="AG54" s="39"/>
      <c r="AH54" s="39"/>
    </row>
    <row r="55" spans="1:34" s="33" customFormat="1" ht="15" customHeight="1">
      <c r="A55" s="48"/>
      <c r="B55" s="634"/>
      <c r="C55" s="635"/>
      <c r="D55" s="48"/>
      <c r="E55" s="48"/>
      <c r="F55" s="48"/>
      <c r="G55" s="48"/>
      <c r="H55" s="48"/>
      <c r="I55" s="48"/>
      <c r="J55" s="48"/>
      <c r="K55" s="48"/>
      <c r="L55" s="23"/>
      <c r="M55" s="23"/>
      <c r="N55" s="23"/>
      <c r="O55" s="23"/>
      <c r="P55" s="40" t="s">
        <v>35</v>
      </c>
      <c r="Q55" s="254">
        <f ca="1">IF($P49&lt;&gt;"",IF(VLOOKUP($P49,'基礎データ（質問紙）'!$A$4:$K$174,Q$4,FALSE)&lt;&gt;"",VLOOKUP($P49,'基礎データ（質問紙）'!$A$4:$K$174,Q$4,FALSE),""),"")</f>
        <v>12.5</v>
      </c>
      <c r="R55" s="254">
        <f ca="1">IF($P49&lt;&gt;"",IF(VLOOKUP($P49,'基礎データ（質問紙）'!$A$4:$K$174,R$4,FALSE)&lt;&gt;"",VLOOKUP($P49,'基礎データ（質問紙）'!$A$4:$K$174,R$4,FALSE),""),"")</f>
        <v>13</v>
      </c>
      <c r="S55" s="254">
        <f ca="1">IF($P49&lt;&gt;"",IF(VLOOKUP($P49,'基礎データ（質問紙）'!$A$4:$K$174,S$4,FALSE)&lt;&gt;"",VLOOKUP($P49,'基礎データ（質問紙）'!$A$4:$K$174,S$4,FALSE),""),"")</f>
        <v>27.2</v>
      </c>
      <c r="T55" s="254">
        <f ca="1">IF($P49&lt;&gt;"",IF(VLOOKUP($P49,'基礎データ（質問紙）'!$A$4:$K$174,T$4,FALSE)&lt;&gt;"",VLOOKUP($P49,'基礎データ（質問紙）'!$A$4:$K$174,T$4,FALSE),""),"")</f>
        <v>25.1</v>
      </c>
      <c r="U55" s="254">
        <f ca="1">IF($P49&lt;&gt;"",IF(VLOOKUP($P49,'基礎データ（質問紙）'!$A$4:$K$174,U$4,FALSE)&lt;&gt;"",VLOOKUP($P49,'基礎データ（質問紙）'!$A$4:$K$174,U$4,FALSE),""),"")</f>
        <v>15</v>
      </c>
      <c r="V55" s="254">
        <f ca="1">IF($P49&lt;&gt;"",IF(VLOOKUP($P49,'基礎データ（質問紙）'!$A$4:$K$174,V$4,FALSE)&lt;&gt;"",VLOOKUP($P49,'基礎データ（質問紙）'!$A$4:$K$174,V$4,FALSE),""),"")</f>
        <v>7</v>
      </c>
      <c r="W55" s="254">
        <f ca="1">IF($P49&lt;&gt;"",IF(VLOOKUP($P49,'基礎データ（質問紙）'!$A$4:$K$174,W$4,FALSE)&lt;&gt;"",VLOOKUP($P49,'基礎データ（質問紙）'!$A$4:$K$174,W$4,FALSE),""),"")</f>
        <v>0.1</v>
      </c>
      <c r="X55" s="254" t="str">
        <f ca="1">IF($P49&lt;&gt;"",IF(VLOOKUP($P49,'基礎データ（質問紙）'!$A$4:$K$174,X$4,FALSE)&lt;&gt;"",VLOOKUP($P49,'基礎データ（質問紙）'!$A$4:$K$174,X$4,FALSE),""),"")</f>
        <v/>
      </c>
      <c r="Y55" s="254" t="str">
        <f ca="1">IF($P49&lt;&gt;"",IF(VLOOKUP($P49,'基礎データ（質問紙）'!$A$4:$K$174,Y$4,FALSE)&lt;&gt;"",VLOOKUP($P49,'基礎データ（質問紙）'!$A$4:$K$174,Y$4,FALSE),""),"")</f>
        <v/>
      </c>
      <c r="Z55" s="246"/>
      <c r="AA55" s="39"/>
      <c r="AB55" s="39"/>
      <c r="AC55" s="39"/>
      <c r="AD55" s="39"/>
      <c r="AE55" s="39"/>
      <c r="AF55" s="39"/>
      <c r="AG55" s="39"/>
      <c r="AH55" s="39"/>
    </row>
    <row r="56" spans="1:34" s="33" customFormat="1" ht="15" customHeight="1">
      <c r="A56" s="48"/>
      <c r="B56" s="634"/>
      <c r="C56" s="635"/>
      <c r="D56" s="48"/>
      <c r="E56" s="48"/>
      <c r="F56" s="48"/>
      <c r="G56" s="48"/>
      <c r="H56" s="48"/>
      <c r="I56" s="48"/>
      <c r="J56" s="48"/>
      <c r="K56" s="48"/>
      <c r="L56" s="23"/>
      <c r="M56" s="23"/>
      <c r="N56" s="23"/>
      <c r="O56" s="23"/>
      <c r="P56" s="40" t="s">
        <v>36</v>
      </c>
      <c r="Q56" s="254">
        <f t="shared" ref="Q56:Y56" ca="1" si="9">IF($P49&lt;&gt;"",IF(INDIRECT("'基礎データ（質問紙）'!"&amp;Q$5&amp;$Z54+1)&lt;&gt;"",INDIRECT("'基礎データ（質問紙）'!"&amp;Q$5&amp;$Z54+1),""),"")</f>
        <v>10.8</v>
      </c>
      <c r="R56" s="254">
        <f t="shared" ca="1" si="9"/>
        <v>14.7</v>
      </c>
      <c r="S56" s="254">
        <f t="shared" ca="1" si="9"/>
        <v>37</v>
      </c>
      <c r="T56" s="254">
        <f t="shared" ca="1" si="9"/>
        <v>25.4</v>
      </c>
      <c r="U56" s="254">
        <f t="shared" ca="1" si="9"/>
        <v>8.9</v>
      </c>
      <c r="V56" s="254">
        <f t="shared" ca="1" si="9"/>
        <v>3</v>
      </c>
      <c r="W56" s="254">
        <f t="shared" ca="1" si="9"/>
        <v>0.1</v>
      </c>
      <c r="X56" s="254" t="str">
        <f t="shared" ca="1" si="9"/>
        <v/>
      </c>
      <c r="Y56" s="254" t="str">
        <f t="shared" ca="1" si="9"/>
        <v/>
      </c>
      <c r="Z56" s="247"/>
      <c r="AA56" s="39"/>
      <c r="AB56" s="39"/>
      <c r="AC56" s="39"/>
      <c r="AD56" s="39"/>
      <c r="AE56" s="39"/>
      <c r="AF56" s="39"/>
      <c r="AG56" s="39"/>
      <c r="AH56" s="39"/>
    </row>
    <row r="57" spans="1:34" s="33" customFormat="1" ht="12.6" customHeight="1">
      <c r="A57" s="48"/>
      <c r="B57" s="634"/>
      <c r="C57" s="635"/>
      <c r="D57" s="48"/>
      <c r="E57" s="48"/>
      <c r="F57" s="48"/>
      <c r="G57" s="48"/>
      <c r="H57" s="48"/>
      <c r="I57" s="48"/>
      <c r="J57" s="48"/>
      <c r="K57" s="48"/>
      <c r="L57" s="23"/>
      <c r="M57" s="23"/>
      <c r="N57" s="23"/>
      <c r="O57" s="23"/>
      <c r="P57" s="165"/>
      <c r="Q57" s="165"/>
      <c r="R57" s="165"/>
      <c r="S57" s="165"/>
      <c r="T57" s="165"/>
      <c r="U57" s="165"/>
      <c r="V57" s="165"/>
      <c r="W57" s="247"/>
      <c r="X57" s="247"/>
      <c r="Y57" s="247"/>
      <c r="Z57" s="247"/>
      <c r="AA57" s="66"/>
      <c r="AB57" s="66"/>
      <c r="AC57" s="39"/>
      <c r="AD57" s="39"/>
      <c r="AE57" s="39"/>
      <c r="AF57" s="39"/>
      <c r="AG57" s="39"/>
      <c r="AH57" s="39"/>
    </row>
    <row r="58" spans="1:34" s="33" customFormat="1" ht="20.100000000000001" customHeight="1" thickBot="1">
      <c r="A58" s="48"/>
      <c r="B58" s="636"/>
      <c r="C58" s="637"/>
      <c r="D58" s="48"/>
      <c r="E58" s="431">
        <f ca="1">IF(F58&lt;&gt;"",1,"")</f>
        <v>1</v>
      </c>
      <c r="F58" s="432" t="str">
        <f ca="1">IF(Q52&lt;&gt;"",Q52,"")</f>
        <v>３時間以上</v>
      </c>
      <c r="G58" s="431">
        <f ca="1">IF(H58&lt;&gt;"",2,"")</f>
        <v>2</v>
      </c>
      <c r="H58" s="432" t="str">
        <f ca="1">IF(R52&lt;&gt;"",R52,"")</f>
        <v>２時間以上，３時間より少ない</v>
      </c>
      <c r="I58" s="431">
        <f ca="1">IF(J58&lt;&gt;"",3,"")</f>
        <v>3</v>
      </c>
      <c r="J58" s="432" t="str">
        <f ca="1">IF(S52&lt;&gt;"",S52,"")</f>
        <v>１時間以上，２時間より少ない</v>
      </c>
      <c r="K58" s="319"/>
      <c r="L58" s="23"/>
      <c r="M58" s="23"/>
      <c r="N58" s="23"/>
      <c r="O58" s="23"/>
      <c r="P58" s="165"/>
      <c r="Q58" s="165"/>
      <c r="R58" s="165"/>
      <c r="S58" s="165"/>
      <c r="T58" s="165"/>
      <c r="U58" s="165"/>
      <c r="V58" s="165"/>
      <c r="W58" s="247"/>
      <c r="X58" s="247"/>
      <c r="Y58" s="247"/>
      <c r="Z58" s="247"/>
      <c r="AA58" s="66"/>
      <c r="AB58" s="66"/>
      <c r="AC58" s="39"/>
      <c r="AD58" s="39"/>
      <c r="AE58" s="39"/>
      <c r="AF58" s="39"/>
      <c r="AG58" s="39"/>
      <c r="AH58" s="39"/>
    </row>
    <row r="59" spans="1:34" s="33" customFormat="1" ht="20.100000000000001" customHeight="1">
      <c r="A59" s="48"/>
      <c r="B59" s="48"/>
      <c r="C59" s="48"/>
      <c r="D59" s="48"/>
      <c r="E59" s="431">
        <f ca="1">IF(F59&lt;&gt;"",4,"")</f>
        <v>4</v>
      </c>
      <c r="F59" s="432" t="str">
        <f ca="1">IF(T52&lt;&gt;"",T52,"")</f>
        <v>３０分以上，１時間より少ない</v>
      </c>
      <c r="G59" s="431">
        <f ca="1">IF(H59&lt;&gt;"",5,"")</f>
        <v>5</v>
      </c>
      <c r="H59" s="432" t="str">
        <f ca="1">IF(U52&lt;&gt;"",U52,"")</f>
        <v>３０分より少ない</v>
      </c>
      <c r="I59" s="431">
        <f ca="1">IF(J59&lt;&gt;"",6,"")</f>
        <v>6</v>
      </c>
      <c r="J59" s="432" t="str">
        <f ca="1">IF(V52&lt;&gt;"",V52,"")</f>
        <v>全くしない</v>
      </c>
      <c r="K59" s="319"/>
      <c r="L59" s="23"/>
      <c r="M59" s="23"/>
      <c r="N59" s="23"/>
      <c r="O59" s="23"/>
      <c r="P59" s="165"/>
      <c r="Q59" s="165"/>
      <c r="R59" s="165"/>
      <c r="S59" s="165"/>
      <c r="T59" s="165"/>
      <c r="U59" s="165"/>
      <c r="V59" s="165"/>
      <c r="W59" s="247"/>
      <c r="X59" s="247"/>
      <c r="Y59" s="247"/>
      <c r="Z59" s="247"/>
      <c r="AA59" s="66"/>
      <c r="AB59" s="66"/>
      <c r="AC59" s="66"/>
      <c r="AD59" s="66"/>
      <c r="AE59" s="66"/>
      <c r="AF59" s="66"/>
      <c r="AG59" s="39"/>
      <c r="AH59" s="39"/>
    </row>
    <row r="60" spans="1:34" s="33" customFormat="1" ht="20.100000000000001" customHeight="1">
      <c r="A60" s="48"/>
      <c r="B60" s="48"/>
      <c r="C60" s="48"/>
      <c r="D60" s="48"/>
      <c r="E60" s="431">
        <f ca="1">IF(F60&lt;&gt;"",7,"")</f>
        <v>7</v>
      </c>
      <c r="F60" s="432" t="str">
        <f ca="1">IF(W52&lt;&gt;"",W52,"")</f>
        <v>その他・無回答</v>
      </c>
      <c r="G60" s="431" t="str">
        <f ca="1">IF(H60&lt;&gt;"",8,"")</f>
        <v/>
      </c>
      <c r="H60" s="432" t="str">
        <f ca="1">IF(X52&lt;&gt;"",X52,"")</f>
        <v/>
      </c>
      <c r="I60" s="431" t="str">
        <f ca="1">IF(J60&lt;&gt;"",9,"")</f>
        <v/>
      </c>
      <c r="J60" s="432" t="str">
        <f ca="1">IF(Y52&lt;&gt;"",Y52,"")</f>
        <v/>
      </c>
      <c r="K60" s="319"/>
      <c r="L60" s="23"/>
      <c r="M60" s="23"/>
      <c r="N60" s="23"/>
      <c r="O60" s="23"/>
      <c r="P60" s="165"/>
      <c r="Q60" s="165"/>
      <c r="R60" s="165"/>
      <c r="S60" s="165"/>
      <c r="T60" s="165"/>
      <c r="U60" s="165"/>
      <c r="V60" s="165"/>
      <c r="W60" s="247"/>
      <c r="X60" s="247"/>
      <c r="Y60" s="247"/>
      <c r="Z60" s="247"/>
      <c r="AA60" s="66"/>
      <c r="AB60" s="66"/>
      <c r="AC60" s="66"/>
      <c r="AD60" s="66"/>
      <c r="AE60" s="66"/>
      <c r="AF60" s="66"/>
      <c r="AG60" s="39"/>
      <c r="AH60" s="39"/>
    </row>
    <row r="61" spans="1:34" s="33" customFormat="1" ht="6.95" customHeight="1">
      <c r="A61" s="48"/>
      <c r="B61" s="48"/>
      <c r="C61" s="48"/>
      <c r="D61" s="48"/>
      <c r="E61" s="48"/>
      <c r="F61" s="250"/>
      <c r="G61" s="48"/>
      <c r="H61" s="250"/>
      <c r="I61" s="48"/>
      <c r="J61" s="250"/>
      <c r="K61" s="48"/>
      <c r="L61" s="23"/>
      <c r="M61" s="23"/>
      <c r="N61" s="23"/>
      <c r="O61" s="23"/>
      <c r="P61" s="165"/>
      <c r="Q61" s="165"/>
      <c r="R61" s="165"/>
      <c r="S61" s="165"/>
      <c r="T61" s="165"/>
      <c r="U61" s="165"/>
      <c r="V61" s="165"/>
      <c r="W61" s="247"/>
      <c r="X61" s="247"/>
      <c r="Y61" s="247"/>
      <c r="Z61" s="247"/>
      <c r="AA61" s="66"/>
      <c r="AB61" s="66"/>
      <c r="AC61" s="66"/>
      <c r="AD61" s="66"/>
      <c r="AE61" s="66"/>
      <c r="AF61" s="66"/>
      <c r="AG61" s="39"/>
      <c r="AH61" s="39"/>
    </row>
    <row r="62" spans="1:34" s="66" customFormat="1" ht="13.5" customHeight="1">
      <c r="A62" s="621" t="str">
        <f ca="1">"("&amp;VLOOKUP(P2,入力シート!$AS:$AT,2,FALSE)&amp;")"</f>
        <v>(5)</v>
      </c>
      <c r="B62" s="621"/>
      <c r="C62" s="621"/>
      <c r="D62" s="621"/>
      <c r="E62" s="621"/>
      <c r="F62" s="621"/>
      <c r="G62" s="621"/>
      <c r="H62" s="621"/>
      <c r="I62" s="621"/>
      <c r="J62" s="621"/>
      <c r="K62" s="621"/>
      <c r="L62" s="23"/>
      <c r="M62" s="93"/>
      <c r="N62" s="93"/>
      <c r="O62" s="93"/>
      <c r="P62" s="165"/>
      <c r="Q62" s="165"/>
      <c r="R62" s="165"/>
      <c r="S62" s="165"/>
      <c r="T62" s="165"/>
      <c r="U62" s="165"/>
      <c r="V62" s="165"/>
      <c r="W62" s="247"/>
      <c r="X62" s="247"/>
      <c r="Y62" s="247"/>
      <c r="Z62" s="247"/>
    </row>
    <row r="63" spans="1:34" s="66" customFormat="1" ht="13.5" customHeight="1">
      <c r="A63" s="63"/>
      <c r="B63" s="63"/>
      <c r="C63" s="63"/>
      <c r="D63" s="63"/>
      <c r="E63" s="63"/>
      <c r="F63" s="63"/>
      <c r="G63" s="63"/>
      <c r="H63" s="63"/>
      <c r="I63" s="63"/>
      <c r="J63" s="63"/>
      <c r="K63" s="63"/>
      <c r="L63" s="23"/>
      <c r="M63" s="93"/>
      <c r="N63" s="93"/>
      <c r="O63" s="93"/>
      <c r="P63" s="166"/>
      <c r="Q63" s="166"/>
      <c r="R63" s="166"/>
      <c r="S63" s="166"/>
      <c r="T63" s="166"/>
      <c r="U63" s="166"/>
      <c r="V63" s="166"/>
      <c r="W63" s="248"/>
      <c r="X63" s="248"/>
      <c r="Y63" s="248"/>
      <c r="Z63" s="248"/>
      <c r="AA63" s="63"/>
      <c r="AB63" s="63"/>
      <c r="AC63" s="63"/>
      <c r="AD63" s="63"/>
      <c r="AE63" s="63"/>
      <c r="AF63" s="63"/>
    </row>
    <row r="64" spans="1:34" s="66" customFormat="1" ht="13.5" customHeight="1">
      <c r="A64" s="63"/>
      <c r="B64" s="63"/>
      <c r="C64" s="63"/>
      <c r="D64" s="63"/>
      <c r="E64" s="63"/>
      <c r="F64" s="63"/>
      <c r="G64" s="63"/>
      <c r="H64" s="63"/>
      <c r="I64" s="63"/>
      <c r="J64" s="63"/>
      <c r="K64" s="63"/>
      <c r="L64" s="23"/>
      <c r="M64" s="93"/>
      <c r="N64" s="93"/>
      <c r="O64" s="93"/>
      <c r="P64" s="166"/>
      <c r="Q64" s="166"/>
      <c r="R64" s="166"/>
      <c r="S64" s="166"/>
      <c r="T64" s="166"/>
      <c r="U64" s="166"/>
      <c r="V64" s="166"/>
      <c r="W64" s="248"/>
      <c r="X64" s="248"/>
      <c r="Y64" s="248"/>
      <c r="Z64" s="248"/>
      <c r="AA64" s="63"/>
      <c r="AB64" s="63"/>
      <c r="AC64" s="63"/>
      <c r="AD64" s="63"/>
      <c r="AE64" s="63"/>
      <c r="AF64" s="63"/>
    </row>
    <row r="65" spans="1:32" s="66" customFormat="1" ht="13.5" customHeight="1">
      <c r="A65" s="63"/>
      <c r="B65" s="63"/>
      <c r="C65" s="63"/>
      <c r="D65" s="63"/>
      <c r="E65" s="63"/>
      <c r="F65" s="63"/>
      <c r="G65" s="63"/>
      <c r="H65" s="63"/>
      <c r="I65" s="63"/>
      <c r="J65" s="63"/>
      <c r="K65" s="63"/>
      <c r="L65" s="23"/>
      <c r="M65" s="93"/>
      <c r="N65" s="93"/>
      <c r="O65" s="93"/>
      <c r="P65" s="167"/>
      <c r="Q65" s="167"/>
      <c r="R65" s="167"/>
      <c r="S65" s="167"/>
      <c r="T65" s="167"/>
      <c r="U65" s="167"/>
      <c r="V65" s="167"/>
      <c r="W65" s="249"/>
      <c r="X65" s="249"/>
      <c r="Y65" s="249"/>
      <c r="Z65" s="249"/>
      <c r="AA65" s="63"/>
      <c r="AB65" s="63"/>
      <c r="AC65" s="63"/>
      <c r="AD65" s="63"/>
      <c r="AE65" s="63"/>
      <c r="AF65" s="63"/>
    </row>
    <row r="66" spans="1:32" s="66" customFormat="1" ht="13.5" customHeight="1">
      <c r="A66" s="63"/>
      <c r="B66" s="63"/>
      <c r="C66" s="63"/>
      <c r="D66" s="63"/>
      <c r="E66" s="63"/>
      <c r="F66" s="63"/>
      <c r="G66" s="63"/>
      <c r="H66" s="63"/>
      <c r="I66" s="63"/>
      <c r="J66" s="63"/>
      <c r="K66" s="63"/>
      <c r="L66" s="23"/>
      <c r="M66" s="93"/>
      <c r="N66" s="93"/>
      <c r="O66" s="93"/>
      <c r="P66" s="167"/>
      <c r="Q66" s="167"/>
      <c r="R66" s="167"/>
      <c r="S66" s="167"/>
      <c r="T66" s="167"/>
      <c r="U66" s="167"/>
      <c r="V66" s="167"/>
      <c r="W66" s="249"/>
      <c r="X66" s="249"/>
      <c r="Y66" s="249"/>
      <c r="Z66" s="249"/>
      <c r="AA66" s="63"/>
      <c r="AB66" s="63"/>
      <c r="AC66" s="63"/>
      <c r="AD66" s="63"/>
      <c r="AE66" s="63"/>
      <c r="AF66" s="63"/>
    </row>
    <row r="67" spans="1:32" s="90" customFormat="1">
      <c r="A67" s="63"/>
      <c r="B67" s="63"/>
      <c r="C67" s="63"/>
      <c r="D67" s="63"/>
      <c r="E67" s="63"/>
      <c r="F67" s="63"/>
      <c r="G67" s="63"/>
      <c r="H67" s="63"/>
      <c r="I67" s="63"/>
      <c r="J67" s="63"/>
      <c r="K67" s="63"/>
      <c r="L67" s="63"/>
      <c r="M67" s="63"/>
      <c r="N67" s="63"/>
      <c r="O67" s="63"/>
      <c r="P67" s="167"/>
      <c r="Q67" s="167"/>
      <c r="R67" s="167"/>
      <c r="S67" s="167"/>
      <c r="T67" s="167"/>
      <c r="U67" s="167"/>
      <c r="V67" s="167"/>
      <c r="W67" s="249"/>
      <c r="X67" s="249"/>
      <c r="Y67" s="249"/>
      <c r="Z67" s="249"/>
      <c r="AA67" s="63"/>
      <c r="AB67" s="63"/>
    </row>
    <row r="68" spans="1:32" s="90" customFormat="1">
      <c r="A68" s="63"/>
      <c r="B68" s="63"/>
      <c r="C68" s="63"/>
      <c r="D68" s="63"/>
      <c r="E68" s="63"/>
      <c r="F68" s="63"/>
      <c r="G68" s="63"/>
      <c r="H68" s="63"/>
      <c r="I68" s="63"/>
      <c r="J68" s="63"/>
      <c r="K68" s="63"/>
      <c r="L68" s="63"/>
      <c r="M68" s="63"/>
      <c r="N68" s="63"/>
      <c r="O68" s="63"/>
      <c r="P68" s="167"/>
      <c r="Q68" s="167"/>
      <c r="R68" s="167"/>
      <c r="S68" s="167"/>
      <c r="T68" s="167"/>
      <c r="U68" s="167"/>
      <c r="V68" s="167"/>
      <c r="W68" s="249"/>
      <c r="X68" s="249"/>
      <c r="Y68" s="249"/>
      <c r="Z68" s="249"/>
      <c r="AA68" s="63"/>
      <c r="AB68" s="63"/>
    </row>
    <row r="69" spans="1:32" s="90" customFormat="1">
      <c r="A69" s="63"/>
      <c r="B69" s="63"/>
      <c r="C69" s="63"/>
      <c r="D69" s="63"/>
      <c r="E69" s="63"/>
      <c r="F69" s="63"/>
      <c r="G69" s="63"/>
      <c r="H69" s="63"/>
      <c r="I69" s="63"/>
      <c r="J69" s="63"/>
      <c r="K69" s="63"/>
      <c r="P69" s="167"/>
      <c r="Q69" s="167"/>
      <c r="R69" s="167"/>
      <c r="S69" s="167"/>
      <c r="T69" s="167"/>
      <c r="U69" s="167"/>
      <c r="V69" s="167"/>
      <c r="W69" s="249"/>
      <c r="X69" s="249"/>
      <c r="Y69" s="249"/>
      <c r="Z69" s="249"/>
      <c r="AA69" s="63"/>
      <c r="AB69" s="63"/>
      <c r="AC69" s="63"/>
      <c r="AD69" s="63"/>
      <c r="AE69" s="63"/>
      <c r="AF69" s="63"/>
    </row>
    <row r="70" spans="1:32" s="63" customFormat="1">
      <c r="P70" s="167"/>
      <c r="Q70" s="167"/>
      <c r="R70" s="167"/>
      <c r="S70" s="167"/>
      <c r="T70" s="167"/>
      <c r="U70" s="167"/>
      <c r="V70" s="167"/>
      <c r="W70" s="249"/>
      <c r="X70" s="249"/>
      <c r="Y70" s="249"/>
      <c r="Z70" s="249"/>
    </row>
    <row r="71" spans="1:32" s="63" customFormat="1">
      <c r="P71" s="167"/>
      <c r="Q71" s="167"/>
      <c r="R71" s="167"/>
      <c r="S71" s="167"/>
      <c r="T71" s="167"/>
      <c r="U71" s="167"/>
      <c r="V71" s="167"/>
      <c r="W71" s="249"/>
      <c r="X71" s="249"/>
      <c r="Y71" s="249"/>
      <c r="Z71" s="249"/>
    </row>
    <row r="72" spans="1:32" s="63" customFormat="1">
      <c r="P72" s="167"/>
      <c r="Q72" s="167"/>
      <c r="R72" s="167"/>
      <c r="S72" s="167"/>
      <c r="T72" s="167"/>
      <c r="U72" s="167"/>
      <c r="V72" s="167"/>
      <c r="W72" s="249"/>
      <c r="X72" s="249"/>
      <c r="Y72" s="249"/>
      <c r="Z72" s="249"/>
    </row>
    <row r="73" spans="1:32" s="63" customFormat="1">
      <c r="P73" s="167"/>
      <c r="Q73" s="167"/>
      <c r="R73" s="167"/>
      <c r="S73" s="167"/>
      <c r="T73" s="167"/>
      <c r="U73" s="167"/>
      <c r="V73" s="167"/>
      <c r="W73" s="249"/>
      <c r="X73" s="249"/>
      <c r="Y73" s="249"/>
      <c r="Z73" s="249"/>
    </row>
    <row r="74" spans="1:32" s="63" customFormat="1">
      <c r="P74" s="167"/>
      <c r="Q74" s="167"/>
      <c r="R74" s="167"/>
      <c r="S74" s="167"/>
      <c r="T74" s="167"/>
      <c r="U74" s="167"/>
      <c r="V74" s="167"/>
      <c r="W74" s="249"/>
      <c r="X74" s="249"/>
      <c r="Y74" s="249"/>
      <c r="Z74" s="249"/>
    </row>
    <row r="75" spans="1:32" s="63" customFormat="1">
      <c r="P75" s="167"/>
      <c r="Q75" s="167"/>
      <c r="R75" s="167"/>
      <c r="S75" s="167"/>
      <c r="T75" s="167"/>
      <c r="U75" s="167"/>
      <c r="V75" s="167"/>
      <c r="W75" s="249"/>
      <c r="X75" s="249"/>
      <c r="Y75" s="249"/>
      <c r="Z75" s="249"/>
    </row>
    <row r="76" spans="1:32" s="63" customFormat="1">
      <c r="P76" s="167"/>
      <c r="Q76" s="167"/>
      <c r="R76" s="167"/>
      <c r="S76" s="167"/>
      <c r="T76" s="167"/>
      <c r="U76" s="167"/>
      <c r="V76" s="167"/>
      <c r="W76" s="249"/>
      <c r="X76" s="249"/>
      <c r="Y76" s="249"/>
      <c r="Z76" s="249"/>
    </row>
    <row r="77" spans="1:32" s="63" customFormat="1">
      <c r="P77" s="167"/>
      <c r="Q77" s="167"/>
      <c r="R77" s="167"/>
      <c r="S77" s="167"/>
      <c r="T77" s="167"/>
      <c r="U77" s="167"/>
      <c r="V77" s="167"/>
      <c r="W77" s="249"/>
      <c r="X77" s="249"/>
      <c r="Y77" s="249"/>
      <c r="Z77" s="249"/>
    </row>
    <row r="78" spans="1:32" s="63" customFormat="1">
      <c r="P78" s="167"/>
      <c r="Q78" s="167"/>
      <c r="R78" s="167"/>
      <c r="S78" s="167"/>
      <c r="T78" s="167"/>
      <c r="U78" s="167"/>
      <c r="V78" s="167"/>
      <c r="W78" s="249"/>
      <c r="X78" s="249"/>
      <c r="Y78" s="249"/>
      <c r="Z78" s="249"/>
    </row>
    <row r="79" spans="1:32" s="63" customFormat="1">
      <c r="P79" s="167"/>
      <c r="Q79" s="167"/>
      <c r="R79" s="167"/>
      <c r="S79" s="167"/>
      <c r="T79" s="167"/>
      <c r="U79" s="167"/>
      <c r="V79" s="167"/>
      <c r="W79" s="249"/>
      <c r="X79" s="249"/>
      <c r="Y79" s="249"/>
      <c r="Z79" s="249"/>
    </row>
    <row r="80" spans="1:32" s="63" customFormat="1">
      <c r="P80" s="167"/>
      <c r="Q80" s="167"/>
      <c r="R80" s="167"/>
      <c r="S80" s="167"/>
      <c r="T80" s="167"/>
      <c r="U80" s="167"/>
      <c r="V80" s="167"/>
      <c r="W80" s="249"/>
      <c r="X80" s="249"/>
      <c r="Y80" s="249"/>
      <c r="Z80" s="249"/>
    </row>
    <row r="81" spans="1:32" s="63" customFormat="1">
      <c r="P81" s="167"/>
      <c r="Q81" s="167"/>
      <c r="R81" s="167"/>
      <c r="S81" s="167"/>
      <c r="T81" s="167"/>
      <c r="U81" s="167"/>
      <c r="V81" s="167"/>
      <c r="W81" s="249"/>
      <c r="X81" s="249"/>
      <c r="Y81" s="249"/>
      <c r="Z81" s="249"/>
    </row>
    <row r="82" spans="1:32" s="63" customFormat="1">
      <c r="P82" s="167"/>
      <c r="Q82" s="167"/>
      <c r="R82" s="167"/>
      <c r="S82" s="167"/>
      <c r="T82" s="167"/>
      <c r="U82" s="167"/>
      <c r="V82" s="167"/>
      <c r="W82" s="249"/>
      <c r="X82" s="249"/>
      <c r="Y82" s="249"/>
      <c r="Z82" s="249"/>
    </row>
    <row r="83" spans="1:32" s="63" customFormat="1">
      <c r="B83"/>
      <c r="C83"/>
      <c r="P83" s="167"/>
      <c r="Q83" s="167"/>
      <c r="R83" s="167"/>
      <c r="S83" s="167"/>
      <c r="T83" s="167"/>
      <c r="U83" s="167"/>
      <c r="V83" s="167"/>
      <c r="W83" s="249"/>
      <c r="X83" s="249"/>
      <c r="Y83" s="249"/>
      <c r="Z83" s="249"/>
    </row>
    <row r="84" spans="1:32" s="63" customFormat="1">
      <c r="A84"/>
      <c r="B84"/>
      <c r="C84"/>
      <c r="D84"/>
      <c r="E84"/>
      <c r="F84"/>
      <c r="G84"/>
      <c r="H84"/>
      <c r="I84"/>
      <c r="J84"/>
      <c r="K84"/>
      <c r="P84" s="167"/>
      <c r="Q84" s="167"/>
      <c r="R84" s="167"/>
      <c r="S84" s="167"/>
      <c r="T84" s="167"/>
      <c r="U84" s="167"/>
      <c r="V84" s="167"/>
      <c r="W84" s="249"/>
      <c r="X84" s="249"/>
      <c r="Y84" s="249"/>
      <c r="Z84" s="249"/>
    </row>
    <row r="85" spans="1:32" s="63" customFormat="1">
      <c r="A85"/>
      <c r="B85"/>
      <c r="C85"/>
      <c r="D85"/>
      <c r="E85"/>
      <c r="F85"/>
      <c r="G85"/>
      <c r="H85"/>
      <c r="I85"/>
      <c r="J85"/>
      <c r="K85"/>
      <c r="P85" s="167"/>
      <c r="Q85" s="167"/>
      <c r="R85" s="167"/>
      <c r="S85" s="167"/>
      <c r="T85" s="167"/>
      <c r="U85" s="167"/>
      <c r="V85" s="167"/>
      <c r="W85" s="249"/>
      <c r="X85" s="249"/>
      <c r="Y85" s="249"/>
      <c r="Z85" s="249"/>
    </row>
    <row r="86" spans="1:32" s="63" customFormat="1">
      <c r="A86"/>
      <c r="B86"/>
      <c r="C86"/>
      <c r="D86"/>
      <c r="E86"/>
      <c r="F86"/>
      <c r="G86"/>
      <c r="H86"/>
      <c r="I86"/>
      <c r="J86"/>
      <c r="K86"/>
      <c r="P86" s="167"/>
      <c r="Q86" s="167"/>
      <c r="R86" s="167"/>
      <c r="S86" s="167"/>
      <c r="T86" s="167"/>
      <c r="U86" s="167"/>
      <c r="V86" s="167"/>
      <c r="W86" s="249"/>
      <c r="X86" s="249"/>
      <c r="Y86" s="249"/>
      <c r="Z86" s="249"/>
    </row>
    <row r="87" spans="1:32" s="63" customFormat="1">
      <c r="A87"/>
      <c r="B87"/>
      <c r="C87"/>
      <c r="D87"/>
      <c r="E87"/>
      <c r="F87"/>
      <c r="G87"/>
      <c r="H87"/>
      <c r="I87"/>
      <c r="J87"/>
      <c r="K87"/>
      <c r="P87" s="167"/>
      <c r="Q87" s="167"/>
      <c r="R87" s="167"/>
      <c r="S87" s="167"/>
      <c r="T87" s="167"/>
      <c r="U87" s="167"/>
      <c r="V87" s="167"/>
      <c r="W87" s="249"/>
      <c r="X87" s="249"/>
      <c r="Y87" s="249"/>
      <c r="Z87" s="249"/>
    </row>
    <row r="88" spans="1:32" s="63" customFormat="1">
      <c r="A88"/>
      <c r="B88"/>
      <c r="C88"/>
      <c r="D88"/>
      <c r="E88"/>
      <c r="F88"/>
      <c r="G88"/>
      <c r="H88"/>
      <c r="I88"/>
      <c r="J88"/>
      <c r="K88"/>
      <c r="P88" s="47"/>
      <c r="Q88" s="47"/>
      <c r="R88" s="47"/>
      <c r="S88" s="47"/>
      <c r="T88" s="47"/>
      <c r="U88" s="47"/>
      <c r="V88" s="47"/>
      <c r="W88" s="196"/>
      <c r="X88" s="196"/>
      <c r="Y88" s="196"/>
      <c r="Z88" s="196"/>
    </row>
    <row r="89" spans="1:32" s="63" customFormat="1">
      <c r="A89"/>
      <c r="B89"/>
      <c r="C89"/>
      <c r="D89"/>
      <c r="E89"/>
      <c r="F89"/>
      <c r="G89"/>
      <c r="H89"/>
      <c r="I89"/>
      <c r="J89"/>
      <c r="K89"/>
      <c r="P89" s="47"/>
      <c r="Q89" s="47"/>
      <c r="R89" s="47"/>
      <c r="S89" s="47"/>
      <c r="T89" s="47"/>
      <c r="U89" s="47"/>
      <c r="V89" s="47"/>
      <c r="W89" s="196"/>
      <c r="X89" s="196"/>
      <c r="Y89" s="196"/>
      <c r="Z89" s="196"/>
    </row>
    <row r="90" spans="1:32" s="63" customFormat="1">
      <c r="A90"/>
      <c r="B90"/>
      <c r="C90"/>
      <c r="D90"/>
      <c r="E90"/>
      <c r="F90"/>
      <c r="G90"/>
      <c r="H90"/>
      <c r="I90"/>
      <c r="J90"/>
      <c r="K90"/>
      <c r="P90" s="47"/>
      <c r="Q90" s="47"/>
      <c r="R90" s="47"/>
      <c r="S90" s="47"/>
      <c r="T90" s="47"/>
      <c r="U90" s="47"/>
      <c r="V90" s="47"/>
      <c r="W90" s="196"/>
      <c r="X90" s="196"/>
      <c r="Y90" s="196"/>
      <c r="Z90" s="196"/>
      <c r="AA90"/>
      <c r="AB90"/>
    </row>
    <row r="91" spans="1:32" s="63" customFormat="1">
      <c r="A91"/>
      <c r="B91"/>
      <c r="C91"/>
      <c r="D91"/>
      <c r="E91"/>
      <c r="F91"/>
      <c r="G91"/>
      <c r="H91"/>
      <c r="I91"/>
      <c r="J91"/>
      <c r="K91"/>
      <c r="P91" s="47"/>
      <c r="Q91" s="47"/>
      <c r="R91" s="47"/>
      <c r="S91" s="47"/>
      <c r="T91" s="47"/>
      <c r="U91" s="47"/>
      <c r="V91" s="47"/>
      <c r="W91" s="196"/>
      <c r="X91" s="196"/>
      <c r="Y91" s="196"/>
      <c r="Z91" s="196"/>
      <c r="AA91"/>
      <c r="AB91"/>
    </row>
    <row r="92" spans="1:32" s="63" customFormat="1">
      <c r="A92"/>
      <c r="B92"/>
      <c r="C92"/>
      <c r="D92"/>
      <c r="E92"/>
      <c r="F92"/>
      <c r="G92"/>
      <c r="H92"/>
      <c r="I92"/>
      <c r="J92"/>
      <c r="K92"/>
      <c r="P92" s="47"/>
      <c r="Q92" s="47"/>
      <c r="R92" s="47"/>
      <c r="S92" s="47"/>
      <c r="T92" s="47"/>
      <c r="U92" s="47"/>
      <c r="V92" s="47"/>
      <c r="W92" s="196"/>
      <c r="X92" s="196"/>
      <c r="Y92" s="196"/>
      <c r="Z92" s="196"/>
      <c r="AA92"/>
      <c r="AB92"/>
      <c r="AC92"/>
      <c r="AD92"/>
      <c r="AE92"/>
      <c r="AF92"/>
    </row>
  </sheetData>
  <sheetProtection formatCells="0" selectLockedCells="1"/>
  <mergeCells count="42">
    <mergeCell ref="B2:C2"/>
    <mergeCell ref="B7:C7"/>
    <mergeCell ref="B8:C14"/>
    <mergeCell ref="B18:C18"/>
    <mergeCell ref="B19:C25"/>
    <mergeCell ref="B5:C5"/>
    <mergeCell ref="P19:Y20"/>
    <mergeCell ref="Q30:Q31"/>
    <mergeCell ref="R30:R31"/>
    <mergeCell ref="S30:S31"/>
    <mergeCell ref="T30:T31"/>
    <mergeCell ref="U30:U31"/>
    <mergeCell ref="V30:V31"/>
    <mergeCell ref="W30:W31"/>
    <mergeCell ref="X30:X31"/>
    <mergeCell ref="Y30:Y31"/>
    <mergeCell ref="A62:K62"/>
    <mergeCell ref="B4:C4"/>
    <mergeCell ref="B29:C29"/>
    <mergeCell ref="B30:C36"/>
    <mergeCell ref="B40:C40"/>
    <mergeCell ref="B41:C47"/>
    <mergeCell ref="B51:C51"/>
    <mergeCell ref="B52:C58"/>
    <mergeCell ref="W52:W53"/>
    <mergeCell ref="X52:X53"/>
    <mergeCell ref="Y52:Y53"/>
    <mergeCell ref="W41:W42"/>
    <mergeCell ref="X41:X42"/>
    <mergeCell ref="Y41:Y42"/>
    <mergeCell ref="Q41:Q42"/>
    <mergeCell ref="R41:R42"/>
    <mergeCell ref="S41:S42"/>
    <mergeCell ref="Q52:Q53"/>
    <mergeCell ref="R52:R53"/>
    <mergeCell ref="S52:S53"/>
    <mergeCell ref="T52:T53"/>
    <mergeCell ref="U52:U53"/>
    <mergeCell ref="T41:T42"/>
    <mergeCell ref="U41:U42"/>
    <mergeCell ref="V41:V42"/>
    <mergeCell ref="V52:V53"/>
  </mergeCells>
  <phoneticPr fontId="4"/>
  <printOptions horizontalCentered="1"/>
  <pageMargins left="0.39370078740157483" right="0.39370078740157483" top="0.39370078740157483" bottom="0.19685039370078741" header="0.31496062992125984" footer="0.31496062992125984"/>
  <pageSetup paperSize="9" scale="99" orientation="portrait" r:id="rId1"/>
  <colBreaks count="1" manualBreakCount="1">
    <brk id="11"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P92"/>
  <sheetViews>
    <sheetView topLeftCell="A26" workbookViewId="0">
      <selection activeCell="I25" sqref="I25"/>
    </sheetView>
  </sheetViews>
  <sheetFormatPr defaultRowHeight="13.5"/>
  <cols>
    <col min="1" max="1" width="1.375" customWidth="1"/>
    <col min="2" max="2" width="4.625" customWidth="1"/>
    <col min="3" max="3" width="16.625" customWidth="1"/>
    <col min="4" max="5" width="4.625" customWidth="1"/>
    <col min="6" max="6" width="16.625" customWidth="1"/>
    <col min="7" max="7" width="4.625" customWidth="1"/>
    <col min="8" max="8" width="16.625" customWidth="1"/>
    <col min="9" max="9" width="4.625" customWidth="1"/>
    <col min="10" max="10" width="16.625" customWidth="1"/>
    <col min="11" max="11" width="4.625" customWidth="1"/>
    <col min="12" max="15" width="1.625" style="90" customWidth="1"/>
    <col min="16" max="16" width="8.5" style="47" customWidth="1"/>
    <col min="17" max="17" width="7.75" style="47" customWidth="1"/>
    <col min="18" max="22" width="6.625" style="47" customWidth="1"/>
    <col min="23" max="26" width="9" style="196"/>
  </cols>
  <sheetData>
    <row r="1" spans="1:42" ht="6" hidden="1" customHeight="1">
      <c r="A1" s="88"/>
      <c r="B1" s="88"/>
      <c r="C1" s="88"/>
      <c r="D1" s="89"/>
      <c r="E1" s="89"/>
      <c r="F1" s="89"/>
      <c r="G1" s="89"/>
      <c r="H1" s="89"/>
      <c r="I1" s="89"/>
      <c r="J1" s="48"/>
      <c r="K1" s="48"/>
    </row>
    <row r="2" spans="1:42" ht="30" customHeight="1">
      <c r="A2" s="89"/>
      <c r="B2" s="639"/>
      <c r="C2" s="639"/>
      <c r="D2" s="89"/>
      <c r="E2" s="89"/>
      <c r="F2" s="89"/>
      <c r="G2" s="89"/>
      <c r="H2" s="89"/>
      <c r="I2" s="89"/>
      <c r="J2" s="48"/>
      <c r="K2" s="48"/>
      <c r="P2" s="47" t="str">
        <f ca="1">RIGHT(CELL("filename",A1),LEN(CELL("filename",A1))-FIND("]", CELL("filename",A1)))</f>
        <v>(５)児童質問紙より(2)</v>
      </c>
      <c r="Q2" s="263">
        <f ca="1">VALUE(LEFT(RIGHT(P2,2),1))</f>
        <v>2</v>
      </c>
    </row>
    <row r="3" spans="1:42" ht="6.95" customHeight="1" thickBot="1">
      <c r="A3" s="66"/>
      <c r="B3" s="287"/>
      <c r="C3" s="287"/>
      <c r="D3" s="66"/>
      <c r="E3" s="66"/>
      <c r="F3" s="66"/>
      <c r="G3" s="66"/>
      <c r="H3" s="66"/>
      <c r="I3" s="66"/>
      <c r="J3" s="48"/>
      <c r="K3" s="48"/>
      <c r="Q3" s="263"/>
    </row>
    <row r="4" spans="1:42" ht="13.5" customHeight="1">
      <c r="A4" s="66"/>
      <c r="B4" s="622" t="s">
        <v>1</v>
      </c>
      <c r="C4" s="623"/>
      <c r="D4" s="66"/>
      <c r="E4" s="66"/>
      <c r="F4" s="66"/>
      <c r="G4" s="66"/>
      <c r="H4" s="66"/>
      <c r="I4" s="66"/>
      <c r="J4" s="48"/>
      <c r="K4" s="48"/>
      <c r="Q4" s="240">
        <v>3</v>
      </c>
      <c r="R4" s="240">
        <v>4</v>
      </c>
      <c r="S4" s="240">
        <v>5</v>
      </c>
      <c r="T4" s="240">
        <v>6</v>
      </c>
      <c r="U4" s="240">
        <v>7</v>
      </c>
      <c r="V4" s="240">
        <v>8</v>
      </c>
      <c r="W4" s="241">
        <v>9</v>
      </c>
      <c r="X4" s="242">
        <v>10</v>
      </c>
      <c r="Y4" s="242">
        <v>11</v>
      </c>
      <c r="Z4" s="243"/>
      <c r="AA4" s="242"/>
      <c r="AB4" s="242"/>
      <c r="AC4" s="196"/>
      <c r="AD4" s="196"/>
      <c r="AE4" s="196"/>
      <c r="AF4" s="196"/>
      <c r="AG4" s="196"/>
      <c r="AH4" s="196"/>
      <c r="AI4" s="196"/>
      <c r="AJ4" s="196"/>
      <c r="AK4" s="196"/>
      <c r="AL4" s="196"/>
      <c r="AM4" s="196"/>
      <c r="AN4" s="196"/>
      <c r="AO4" s="196"/>
      <c r="AP4" s="196"/>
    </row>
    <row r="5" spans="1:42" ht="13.5" customHeight="1" thickBot="1">
      <c r="A5" s="89"/>
      <c r="B5" s="640" t="s">
        <v>154</v>
      </c>
      <c r="C5" s="641"/>
      <c r="D5" s="89"/>
      <c r="E5" s="66"/>
      <c r="F5" s="66"/>
      <c r="G5" s="66"/>
      <c r="H5" s="66"/>
      <c r="I5" s="66"/>
      <c r="J5" s="66"/>
      <c r="K5" s="66"/>
      <c r="Q5" s="264" t="s">
        <v>85</v>
      </c>
      <c r="R5" s="264" t="s">
        <v>86</v>
      </c>
      <c r="S5" s="264" t="s">
        <v>87</v>
      </c>
      <c r="T5" s="264" t="s">
        <v>88</v>
      </c>
      <c r="U5" s="264" t="s">
        <v>89</v>
      </c>
      <c r="V5" s="264" t="s">
        <v>90</v>
      </c>
      <c r="W5" s="264" t="s">
        <v>91</v>
      </c>
      <c r="X5" s="264" t="s">
        <v>92</v>
      </c>
      <c r="Y5" s="264" t="s">
        <v>93</v>
      </c>
      <c r="Z5" s="244"/>
      <c r="AA5" s="196"/>
      <c r="AB5" s="196"/>
      <c r="AC5" s="196"/>
      <c r="AD5" s="196"/>
      <c r="AE5" s="196"/>
      <c r="AF5" s="196"/>
      <c r="AG5" s="196"/>
      <c r="AH5" s="196"/>
      <c r="AI5" s="196"/>
      <c r="AJ5" s="196"/>
      <c r="AK5" s="196"/>
      <c r="AL5" s="196"/>
      <c r="AM5" s="196"/>
      <c r="AN5" s="196"/>
      <c r="AO5" s="196"/>
      <c r="AP5" s="196"/>
    </row>
    <row r="6" spans="1:42" ht="6.95" customHeight="1" thickBot="1">
      <c r="A6" s="48"/>
      <c r="B6" s="48"/>
      <c r="C6" s="48"/>
      <c r="D6" s="48"/>
      <c r="E6" s="66"/>
      <c r="F6" s="66"/>
      <c r="G6" s="66"/>
      <c r="H6" s="66"/>
      <c r="I6" s="66"/>
      <c r="J6" s="66"/>
      <c r="K6" s="66"/>
      <c r="Z6" s="244"/>
      <c r="AA6" s="196"/>
      <c r="AB6" s="196"/>
      <c r="AC6" s="196"/>
      <c r="AD6" s="196"/>
      <c r="AE6" s="196"/>
      <c r="AF6" s="196"/>
      <c r="AG6" s="196"/>
      <c r="AH6" s="196"/>
      <c r="AI6" s="196"/>
      <c r="AJ6" s="196"/>
      <c r="AK6" s="196"/>
      <c r="AL6" s="196"/>
      <c r="AM6" s="196"/>
      <c r="AN6" s="196"/>
      <c r="AO6" s="196"/>
      <c r="AP6" s="196"/>
    </row>
    <row r="7" spans="1:42" ht="20.100000000000001" customHeight="1">
      <c r="A7" s="48"/>
      <c r="B7" s="624">
        <f>IF(P10&lt;&gt;"",P10,"")</f>
        <v>15</v>
      </c>
      <c r="C7" s="625"/>
      <c r="D7" s="48"/>
      <c r="E7" s="66"/>
      <c r="F7" s="66"/>
      <c r="G7" s="66"/>
      <c r="H7" s="66"/>
      <c r="I7" s="66"/>
      <c r="J7" s="66"/>
      <c r="K7" s="66"/>
      <c r="Q7" s="47">
        <v>1</v>
      </c>
      <c r="R7" s="244">
        <v>2</v>
      </c>
      <c r="S7" s="244">
        <v>3</v>
      </c>
      <c r="T7" s="244">
        <v>4</v>
      </c>
      <c r="U7" s="244">
        <v>5</v>
      </c>
      <c r="V7" s="244">
        <v>6</v>
      </c>
      <c r="W7" s="244">
        <v>7</v>
      </c>
      <c r="X7" s="244">
        <v>8</v>
      </c>
      <c r="Y7" s="244">
        <v>9</v>
      </c>
      <c r="AA7" s="45"/>
      <c r="AB7" s="45"/>
      <c r="AC7" s="45"/>
      <c r="AD7" s="45"/>
      <c r="AE7" s="196"/>
      <c r="AF7" s="196"/>
      <c r="AG7" s="196"/>
      <c r="AH7" s="196"/>
      <c r="AI7" s="196"/>
      <c r="AJ7" s="196"/>
      <c r="AK7" s="196"/>
      <c r="AL7" s="196"/>
      <c r="AM7" s="196"/>
      <c r="AN7" s="196"/>
      <c r="AO7" s="196"/>
      <c r="AP7" s="196"/>
    </row>
    <row r="8" spans="1:42" ht="6.95" customHeight="1">
      <c r="A8" s="48"/>
      <c r="B8" s="626" t="str">
        <f ca="1">IF(P11&lt;&gt;"",P11,"")</f>
        <v>土曜日や日曜日など学校が休みの日に，１日当たりどれくらいの時間，勉強をしますか（学習塾で勉強している時間や家庭教師に教わっている時間も含む）</v>
      </c>
      <c r="C8" s="627"/>
      <c r="D8" s="48"/>
      <c r="E8" s="66"/>
      <c r="F8" s="66"/>
      <c r="G8" s="66"/>
      <c r="H8" s="66"/>
      <c r="I8" s="66"/>
      <c r="J8" s="66"/>
      <c r="K8" s="66"/>
      <c r="S8" s="240"/>
      <c r="T8" s="240"/>
      <c r="U8" s="240"/>
      <c r="V8" s="92"/>
      <c r="W8" s="45"/>
      <c r="X8" s="45"/>
      <c r="Y8" s="245"/>
      <c r="Z8" s="245"/>
      <c r="AA8" s="39"/>
      <c r="AB8" s="39"/>
      <c r="AC8" s="33"/>
      <c r="AD8" s="33"/>
      <c r="AE8" s="39"/>
      <c r="AF8" s="39"/>
    </row>
    <row r="9" spans="1:42" s="33" customFormat="1" ht="12.6" customHeight="1">
      <c r="A9" s="48"/>
      <c r="B9" s="628"/>
      <c r="C9" s="629"/>
      <c r="D9" s="48"/>
      <c r="E9" s="48"/>
      <c r="F9" s="48"/>
      <c r="G9" s="48"/>
      <c r="H9" s="251"/>
      <c r="I9" s="48"/>
      <c r="J9" s="251"/>
      <c r="K9" s="48"/>
      <c r="L9" s="23"/>
      <c r="M9" s="23"/>
      <c r="N9" s="23"/>
      <c r="O9" s="23"/>
      <c r="S9" s="47"/>
      <c r="T9" s="47"/>
      <c r="U9" s="47"/>
      <c r="V9" s="92"/>
      <c r="W9" s="45"/>
      <c r="X9" s="45"/>
      <c r="Y9" s="245"/>
      <c r="Z9" s="245"/>
      <c r="AA9" s="39"/>
      <c r="AB9" s="39"/>
      <c r="AE9" s="39"/>
      <c r="AF9" s="39"/>
      <c r="AG9" s="39"/>
      <c r="AH9" s="39"/>
    </row>
    <row r="10" spans="1:42" s="33" customFormat="1" ht="12.6" customHeight="1">
      <c r="A10" s="48"/>
      <c r="B10" s="628"/>
      <c r="C10" s="629"/>
      <c r="D10" s="48"/>
      <c r="E10" s="48"/>
      <c r="F10" s="48"/>
      <c r="G10" s="48"/>
      <c r="H10" s="48"/>
      <c r="I10" s="48"/>
      <c r="J10" s="48"/>
      <c r="K10" s="48"/>
      <c r="L10" s="23"/>
      <c r="M10" s="23"/>
      <c r="N10" s="23"/>
      <c r="O10" s="23"/>
      <c r="P10" s="320">
        <v>15</v>
      </c>
      <c r="Q10" s="240">
        <f ca="1">(Q2-1)*5+7</f>
        <v>12</v>
      </c>
      <c r="R10" s="240">
        <f>P10+180</f>
        <v>195</v>
      </c>
      <c r="S10" s="47"/>
      <c r="T10" s="47"/>
      <c r="U10" s="47"/>
      <c r="V10" s="92"/>
      <c r="W10" s="45"/>
      <c r="X10" s="45"/>
      <c r="Y10" s="245"/>
      <c r="Z10" s="245"/>
      <c r="AA10" s="39"/>
      <c r="AB10" s="39"/>
      <c r="AC10" s="39"/>
      <c r="AD10" s="39"/>
      <c r="AE10" s="39"/>
      <c r="AF10" s="39"/>
      <c r="AG10" s="39"/>
      <c r="AH10" s="39"/>
    </row>
    <row r="11" spans="1:42" s="33" customFormat="1" ht="12.6" customHeight="1">
      <c r="A11" s="48"/>
      <c r="B11" s="628"/>
      <c r="C11" s="629"/>
      <c r="D11" s="48"/>
      <c r="E11" s="48"/>
      <c r="F11" s="48"/>
      <c r="G11" s="48"/>
      <c r="H11" s="48"/>
      <c r="I11" s="48"/>
      <c r="J11" s="48"/>
      <c r="K11" s="48"/>
      <c r="L11" s="23"/>
      <c r="M11" s="23"/>
      <c r="N11" s="23"/>
      <c r="O11" s="23"/>
      <c r="P11" s="40" t="str">
        <f ca="1">IF(P10&lt;&gt;"",VLOOKUP(P10,入力シート!$P$7:$Z$33,2,FALSE),"")</f>
        <v>土曜日や日曜日など学校が休みの日に，１日当たりどれくらいの時間，勉強をしますか（学習塾で勉強している時間や家庭教師に教わっている時間も含む）</v>
      </c>
      <c r="AA11" s="39"/>
      <c r="AB11" s="39"/>
      <c r="AC11" s="39"/>
      <c r="AD11" s="39"/>
      <c r="AE11" s="39"/>
      <c r="AF11" s="39"/>
      <c r="AG11" s="39"/>
      <c r="AH11" s="39"/>
    </row>
    <row r="12" spans="1:42" s="33" customFormat="1" ht="12.6" customHeight="1">
      <c r="A12" s="48"/>
      <c r="B12" s="628"/>
      <c r="C12" s="629"/>
      <c r="D12" s="48"/>
      <c r="E12" s="48"/>
      <c r="F12" s="48"/>
      <c r="G12" s="48"/>
      <c r="H12" s="48"/>
      <c r="I12" s="48"/>
      <c r="J12" s="48"/>
      <c r="K12" s="48"/>
      <c r="L12" s="23"/>
      <c r="M12" s="23"/>
      <c r="N12" s="23"/>
      <c r="O12" s="23"/>
      <c r="P12" s="42"/>
      <c r="Q12" s="446" t="str">
        <f t="shared" ref="Q12:Y12" ca="1" si="0">IF($P10&lt;&gt;"",IF(INDIRECT("'基礎データ（質問紙）'!"&amp;Q$5&amp;$R10)&lt;&gt;"",INDIRECT("'基礎データ（質問紙）'!"&amp;Q$5&amp;$R10),""),"")</f>
        <v>４時間以上</v>
      </c>
      <c r="R12" s="446" t="str">
        <f t="shared" ca="1" si="0"/>
        <v>３時間以上，４時間より少ない</v>
      </c>
      <c r="S12" s="446" t="str">
        <f t="shared" ca="1" si="0"/>
        <v>２時間以上，３時間より少ない</v>
      </c>
      <c r="T12" s="446" t="str">
        <f t="shared" ca="1" si="0"/>
        <v>１時間以上，２時間より少ない</v>
      </c>
      <c r="U12" s="446" t="str">
        <f t="shared" ca="1" si="0"/>
        <v>１時間より少ない</v>
      </c>
      <c r="V12" s="446" t="str">
        <f t="shared" ca="1" si="0"/>
        <v>全くしない</v>
      </c>
      <c r="W12" s="446" t="str">
        <f t="shared" ca="1" si="0"/>
        <v>その他・無回答</v>
      </c>
      <c r="X12" s="446" t="str">
        <f t="shared" ca="1" si="0"/>
        <v/>
      </c>
      <c r="Y12" s="446" t="str">
        <f t="shared" ca="1" si="0"/>
        <v/>
      </c>
      <c r="Z12" s="245"/>
      <c r="AA12" s="39"/>
      <c r="AB12" s="39"/>
      <c r="AC12" s="39"/>
      <c r="AD12" s="39"/>
      <c r="AE12" s="39"/>
      <c r="AF12" s="39"/>
      <c r="AG12" s="39"/>
      <c r="AH12" s="39"/>
    </row>
    <row r="13" spans="1:42" s="33" customFormat="1" ht="12.6" customHeight="1">
      <c r="A13" s="48"/>
      <c r="B13" s="628"/>
      <c r="C13" s="629"/>
      <c r="D13" s="48"/>
      <c r="E13" s="48"/>
      <c r="F13" s="48"/>
      <c r="G13" s="48"/>
      <c r="H13" s="48"/>
      <c r="I13" s="48"/>
      <c r="J13" s="48"/>
      <c r="K13" s="48"/>
      <c r="L13" s="23"/>
      <c r="M13" s="23"/>
      <c r="N13" s="23"/>
      <c r="O13" s="23"/>
      <c r="P13" s="40" t="s">
        <v>0</v>
      </c>
      <c r="Q13" s="253">
        <f>IF($P10&lt;&gt;"",IF(VLOOKUP($P10,入力シート!$P$7:$Z$33,Q$4,FALSE)&lt;&gt;"",VLOOKUP($P10,入力シート!$P$7:$Z$33,Q$4,FALSE),""),"")</f>
        <v>0</v>
      </c>
      <c r="R13" s="253">
        <f ca="1">IF($P10&lt;&gt;"",IF(R12="その他・無回答",MAX(100-SUM($Q13:Q13),0),IF(VLOOKUP($P10,入力シート!$P$7:$Z$33,R$4,FALSE)&lt;&gt;"",VLOOKUP($P10,入力シート!$P$7:$Z$33,R$4,FALSE),"")),"")</f>
        <v>5.6</v>
      </c>
      <c r="S13" s="253">
        <f ca="1">IF($P10&lt;&gt;"",IF(S12="その他・無回答",MAX(100-SUM($Q13:R13),0),IF(VLOOKUP($P10,入力シート!$P$7:$Z$33,S$4,FALSE)&lt;&gt;"",VLOOKUP($P10,入力シート!$P$7:$Z$33,S$4,FALSE),"")),"")</f>
        <v>0</v>
      </c>
      <c r="T13" s="253">
        <f ca="1">IF($P10&lt;&gt;"",IF(T12="その他・無回答",MAX(100-SUM($Q13:S13),0),IF(VLOOKUP($P10,入力シート!$P$7:$Z$33,T$4,FALSE)&lt;&gt;"",VLOOKUP($P10,入力シート!$P$7:$Z$33,T$4,FALSE),"")),"")</f>
        <v>11.1</v>
      </c>
      <c r="U13" s="253">
        <f ca="1">IF($P10&lt;&gt;"",IF(U12="その他・無回答",MAX(100-SUM($Q13:T13),0),IF(VLOOKUP($P10,入力シート!$P$7:$Z$33,U$4,FALSE)&lt;&gt;"",VLOOKUP($P10,入力シート!$P$7:$Z$33,U$4,FALSE),"")),"")</f>
        <v>27.8</v>
      </c>
      <c r="V13" s="253">
        <f ca="1">IF($P10&lt;&gt;"",IF(V12="その他・無回答",MAX(100-SUM($Q13:U13),0),IF(VLOOKUP($P10,入力シート!$P$7:$Z$33,V$4,FALSE)&lt;&gt;"",VLOOKUP($P10,入力シート!$P$7:$Z$33,V$4,FALSE),"")),"")</f>
        <v>55.6</v>
      </c>
      <c r="W13" s="253">
        <f ca="1">IF($P10&lt;&gt;"",IF(W12="その他・無回答",MAX(100-SUM($Q13:V13),0),IF(VLOOKUP($P10,入力シート!$P$7:$Z$33,W$4,FALSE)&lt;&gt;"",VLOOKUP($P10,入力シート!$P$7:$Z$33,W$4,FALSE),"")),"")</f>
        <v>0</v>
      </c>
      <c r="X13" s="253" t="str">
        <f ca="1">IF($P10&lt;&gt;"",IF(X12="その他・無回答",MAX(100-SUM($Q13:W13),0),IF(VLOOKUP($P10,入力シート!$P$7:$Z$33,X$4,FALSE)&lt;&gt;"",VLOOKUP($P10,入力シート!$P$7:$Z$33,X$4,FALSE),"")),"")</f>
        <v/>
      </c>
      <c r="Y13" s="253" t="str">
        <f ca="1">IF($P10&lt;&gt;"",IF(Y12="その他・無回答",MAX(100-SUM($Q13:X13),0),IF(VLOOKUP($P10,入力シート!$P$7:$Z$33,Y$4,FALSE)&lt;&gt;"",VLOOKUP($P10,入力シート!$P$7:$Z$33,Y$4,FALSE),"")),"")</f>
        <v/>
      </c>
      <c r="Z13" s="245"/>
      <c r="AA13" s="39"/>
      <c r="AB13" s="39"/>
      <c r="AC13" s="39"/>
      <c r="AD13" s="39"/>
      <c r="AE13" s="39"/>
      <c r="AF13" s="39"/>
      <c r="AG13" s="39"/>
      <c r="AH13" s="39"/>
    </row>
    <row r="14" spans="1:42" s="33" customFormat="1" ht="15" customHeight="1" thickBot="1">
      <c r="A14" s="48"/>
      <c r="B14" s="630"/>
      <c r="C14" s="631"/>
      <c r="D14" s="48"/>
      <c r="E14" s="431">
        <f ca="1">IF(F14&lt;&gt;"",1,"")</f>
        <v>1</v>
      </c>
      <c r="F14" s="432" t="str">
        <f ca="1">IF(Q12&lt;&gt;"",Q12,"")</f>
        <v>４時間以上</v>
      </c>
      <c r="G14" s="431">
        <f ca="1">IF(H14&lt;&gt;"",2,"")</f>
        <v>2</v>
      </c>
      <c r="H14" s="432" t="str">
        <f ca="1">IF(R12&lt;&gt;"",R12,"")</f>
        <v>３時間以上，４時間より少ない</v>
      </c>
      <c r="I14" s="431">
        <f ca="1">IF(J14&lt;&gt;"",3,"")</f>
        <v>3</v>
      </c>
      <c r="J14" s="432" t="str">
        <f ca="1">IF(S12&lt;&gt;"",S12,"")</f>
        <v>２時間以上，３時間より少ない</v>
      </c>
      <c r="K14" s="319"/>
      <c r="L14" s="23"/>
      <c r="M14" s="23"/>
      <c r="N14" s="23"/>
      <c r="O14" s="23"/>
      <c r="P14" s="40" t="s">
        <v>35</v>
      </c>
      <c r="Q14" s="254">
        <f>IF($P10&lt;&gt;"",IF(VLOOKUP($P10,'基礎データ（質問紙）'!$A$4:$K$174,Q$4,FALSE)&lt;&gt;"",VLOOKUP($P10,'基礎データ（質問紙）'!$A$4:$K$174,Q$4,FALSE),""),"")</f>
        <v>7.4</v>
      </c>
      <c r="R14" s="254">
        <f>IF($P10&lt;&gt;"",IF(VLOOKUP($P10,'基礎データ（質問紙）'!$A$4:$K$174,R$4,FALSE)&lt;&gt;"",VLOOKUP($P10,'基礎データ（質問紙）'!$A$4:$K$174,R$4,FALSE),""),"")</f>
        <v>4.0999999999999996</v>
      </c>
      <c r="S14" s="254">
        <f>IF($P10&lt;&gt;"",IF(VLOOKUP($P10,'基礎データ（質問紙）'!$A$4:$K$174,S$4,FALSE)&lt;&gt;"",VLOOKUP($P10,'基礎データ（質問紙）'!$A$4:$K$174,S$4,FALSE),""),"")</f>
        <v>8.1999999999999993</v>
      </c>
      <c r="T14" s="254">
        <f>IF($P10&lt;&gt;"",IF(VLOOKUP($P10,'基礎データ（質問紙）'!$A$4:$K$174,T$4,FALSE)&lt;&gt;"",VLOOKUP($P10,'基礎データ（質問紙）'!$A$4:$K$174,T$4,FALSE),""),"")</f>
        <v>21.3</v>
      </c>
      <c r="U14" s="254">
        <f>IF($P10&lt;&gt;"",IF(VLOOKUP($P10,'基礎データ（質問紙）'!$A$4:$K$174,U$4,FALSE)&lt;&gt;"",VLOOKUP($P10,'基礎データ（質問紙）'!$A$4:$K$174,U$4,FALSE),""),"")</f>
        <v>36.4</v>
      </c>
      <c r="V14" s="254">
        <f>IF($P10&lt;&gt;"",IF(VLOOKUP($P10,'基礎データ（質問紙）'!$A$4:$K$174,V$4,FALSE)&lt;&gt;"",VLOOKUP($P10,'基礎データ（質問紙）'!$A$4:$K$174,V$4,FALSE),""),"")</f>
        <v>22.4</v>
      </c>
      <c r="W14" s="254">
        <f>IF($P10&lt;&gt;"",IF(VLOOKUP($P10,'基礎データ（質問紙）'!$A$4:$K$174,W$4,FALSE)&lt;&gt;"",VLOOKUP($P10,'基礎データ（質問紙）'!$A$4:$K$174,W$4,FALSE),""),"")</f>
        <v>0.1</v>
      </c>
      <c r="X14" s="254" t="str">
        <f>IF($P10&lt;&gt;"",IF(VLOOKUP($P10,'基礎データ（質問紙）'!$A$4:$K$174,X$4,FALSE)&lt;&gt;"",VLOOKUP($P10,'基礎データ（質問紙）'!$A$4:$K$174,X$4,FALSE),""),"")</f>
        <v/>
      </c>
      <c r="Y14" s="254" t="str">
        <f>IF($P10&lt;&gt;"",IF(VLOOKUP($P10,'基礎データ（質問紙）'!$A$4:$K$174,Y$4,FALSE)&lt;&gt;"",VLOOKUP($P10,'基礎データ（質問紙）'!$A$4:$K$174,Y$4,FALSE),""),"")</f>
        <v/>
      </c>
      <c r="Z14" s="46">
        <f>P10*2+3</f>
        <v>33</v>
      </c>
      <c r="AA14" s="39"/>
      <c r="AB14" s="39"/>
      <c r="AC14" s="39"/>
      <c r="AD14" s="39"/>
      <c r="AE14" s="39"/>
      <c r="AF14" s="39"/>
      <c r="AG14" s="39"/>
      <c r="AH14" s="39"/>
    </row>
    <row r="15" spans="1:42" s="33" customFormat="1" ht="15" customHeight="1">
      <c r="A15" s="48"/>
      <c r="B15" s="48"/>
      <c r="C15" s="48"/>
      <c r="D15" s="48"/>
      <c r="E15" s="431">
        <f ca="1">IF(F15&lt;&gt;"",4,"")</f>
        <v>4</v>
      </c>
      <c r="F15" s="432" t="str">
        <f ca="1">IF(T12&lt;&gt;"",T12,"")</f>
        <v>１時間以上，２時間より少ない</v>
      </c>
      <c r="G15" s="431">
        <f ca="1">IF(H15&lt;&gt;"",5,"")</f>
        <v>5</v>
      </c>
      <c r="H15" s="432" t="str">
        <f ca="1">IF(U12&lt;&gt;"",U12,"")</f>
        <v>１時間より少ない</v>
      </c>
      <c r="I15" s="431">
        <f ca="1">IF(J15&lt;&gt;"",6,"")</f>
        <v>6</v>
      </c>
      <c r="J15" s="432" t="str">
        <f ca="1">IF(V12&lt;&gt;"",V12,"")</f>
        <v>全くしない</v>
      </c>
      <c r="K15" s="319"/>
      <c r="L15" s="23"/>
      <c r="M15" s="23"/>
      <c r="N15" s="23"/>
      <c r="O15" s="23"/>
      <c r="P15" s="40" t="s">
        <v>36</v>
      </c>
      <c r="Q15" s="254">
        <f t="shared" ref="Q15:Y15" ca="1" si="1">IF($P10&lt;&gt;"",IF(INDIRECT("'基礎データ（質問紙）'!"&amp;Q$5&amp;$Z14+1)&lt;&gt;"",INDIRECT("'基礎データ（質問紙）'!"&amp;Q$5&amp;$Z14+1),""),"")</f>
        <v>6.7</v>
      </c>
      <c r="R15" s="254">
        <f t="shared" ca="1" si="1"/>
        <v>5</v>
      </c>
      <c r="S15" s="254">
        <f t="shared" ca="1" si="1"/>
        <v>12.5</v>
      </c>
      <c r="T15" s="254">
        <f t="shared" ca="1" si="1"/>
        <v>32.799999999999997</v>
      </c>
      <c r="U15" s="254">
        <f t="shared" ca="1" si="1"/>
        <v>32.799999999999997</v>
      </c>
      <c r="V15" s="254">
        <f t="shared" ca="1" si="1"/>
        <v>10.199999999999999</v>
      </c>
      <c r="W15" s="254">
        <f t="shared" ca="1" si="1"/>
        <v>0.1</v>
      </c>
      <c r="X15" s="254" t="str">
        <f t="shared" ca="1" si="1"/>
        <v/>
      </c>
      <c r="Y15" s="254" t="str">
        <f t="shared" ca="1" si="1"/>
        <v/>
      </c>
      <c r="Z15" s="246"/>
      <c r="AA15" s="39"/>
      <c r="AB15" s="39"/>
      <c r="AC15" s="39"/>
      <c r="AD15" s="39"/>
      <c r="AE15" s="39"/>
      <c r="AF15" s="39"/>
      <c r="AG15" s="39"/>
      <c r="AH15" s="39"/>
    </row>
    <row r="16" spans="1:42" s="33" customFormat="1" ht="20.100000000000001" customHeight="1">
      <c r="A16" s="48"/>
      <c r="B16" s="48"/>
      <c r="C16" s="48"/>
      <c r="D16" s="48"/>
      <c r="E16" s="431">
        <f ca="1">IF(F16&lt;&gt;"",7,"")</f>
        <v>7</v>
      </c>
      <c r="F16" s="432" t="str">
        <f ca="1">IF(W12&lt;&gt;"",W12,"")</f>
        <v>その他・無回答</v>
      </c>
      <c r="G16" s="431" t="str">
        <f ca="1">IF(H16&lt;&gt;"",8,"")</f>
        <v/>
      </c>
      <c r="H16" s="432" t="str">
        <f ca="1">IF(X12&lt;&gt;"",X12,"")</f>
        <v/>
      </c>
      <c r="I16" s="431" t="str">
        <f ca="1">IF(J16&lt;&gt;"",9,"")</f>
        <v/>
      </c>
      <c r="J16" s="432" t="str">
        <f ca="1">IF(Y12&lt;&gt;"",Y12,"")</f>
        <v/>
      </c>
      <c r="K16" s="319"/>
      <c r="L16" s="23"/>
      <c r="M16" s="23"/>
      <c r="N16" s="23"/>
      <c r="O16" s="23"/>
      <c r="P16" s="40"/>
      <c r="Q16" s="256"/>
      <c r="R16" s="257"/>
      <c r="S16" s="45"/>
      <c r="T16" s="245"/>
      <c r="U16" s="256"/>
      <c r="V16" s="257"/>
      <c r="W16" s="45"/>
      <c r="X16" s="245"/>
      <c r="Y16" s="245"/>
      <c r="Z16" s="245"/>
      <c r="AA16" s="39"/>
      <c r="AB16" s="39"/>
      <c r="AC16" s="39"/>
      <c r="AD16" s="39"/>
      <c r="AE16" s="39"/>
      <c r="AF16" s="39"/>
      <c r="AG16" s="39"/>
      <c r="AH16" s="39"/>
    </row>
    <row r="17" spans="1:34" s="33" customFormat="1" ht="9.9499999999999993" customHeight="1" thickBot="1">
      <c r="A17" s="48"/>
      <c r="B17" s="48"/>
      <c r="C17" s="48"/>
      <c r="D17" s="48"/>
      <c r="E17" s="48"/>
      <c r="F17" s="48"/>
      <c r="G17" s="48"/>
      <c r="H17" s="48"/>
      <c r="I17" s="48"/>
      <c r="J17" s="48"/>
      <c r="K17" s="48"/>
      <c r="L17" s="23"/>
      <c r="M17" s="23"/>
      <c r="N17" s="23"/>
      <c r="O17" s="23"/>
      <c r="P17" s="40"/>
      <c r="Q17" s="256"/>
      <c r="R17" s="257"/>
      <c r="S17" s="45"/>
      <c r="T17" s="245"/>
      <c r="U17" s="256"/>
      <c r="V17" s="257"/>
      <c r="W17" s="45"/>
      <c r="X17" s="245"/>
      <c r="Y17" s="245"/>
      <c r="Z17" s="245"/>
      <c r="AA17" s="39"/>
      <c r="AB17" s="39"/>
      <c r="AC17" s="39"/>
      <c r="AD17" s="39"/>
      <c r="AE17" s="39"/>
      <c r="AF17" s="39"/>
      <c r="AG17" s="39"/>
      <c r="AH17" s="39"/>
    </row>
    <row r="18" spans="1:34" s="33" customFormat="1" ht="20.100000000000001" customHeight="1">
      <c r="A18" s="48"/>
      <c r="B18" s="624">
        <f>IF(P18&lt;&gt;"",P18,"")</f>
        <v>17</v>
      </c>
      <c r="C18" s="625"/>
      <c r="D18" s="48"/>
      <c r="E18" s="48"/>
      <c r="F18" s="48"/>
      <c r="G18" s="48"/>
      <c r="H18" s="48"/>
      <c r="I18" s="48"/>
      <c r="J18" s="48"/>
      <c r="K18" s="48"/>
      <c r="L18" s="23"/>
      <c r="M18" s="23"/>
      <c r="N18" s="23"/>
      <c r="O18" s="23"/>
      <c r="P18" s="320">
        <v>17</v>
      </c>
      <c r="Q18" s="240">
        <f ca="1">Q10+1</f>
        <v>13</v>
      </c>
      <c r="R18" s="240">
        <f>P18+180</f>
        <v>197</v>
      </c>
      <c r="S18" s="240"/>
      <c r="T18" s="240"/>
      <c r="U18" s="240"/>
      <c r="V18" s="92"/>
      <c r="W18" s="45"/>
      <c r="X18" s="45"/>
      <c r="Y18" s="245"/>
      <c r="Z18" s="245"/>
      <c r="AA18" s="39"/>
      <c r="AB18" s="39"/>
      <c r="AC18" s="39"/>
      <c r="AD18" s="39"/>
      <c r="AE18" s="39"/>
      <c r="AF18" s="39"/>
      <c r="AG18" s="39"/>
      <c r="AH18" s="39"/>
    </row>
    <row r="19" spans="1:34" s="33" customFormat="1" ht="6.95" customHeight="1">
      <c r="A19" s="48"/>
      <c r="B19" s="626" t="str">
        <f ca="1">IF(P19&lt;&gt;"",P19,"")</f>
        <v>学校の授業時間以外に，普段（月～金曜日），１日当たりどれくらいの時間，読書をしますか（教科書や参考書，漫画や雑誌は除く）</v>
      </c>
      <c r="C19" s="627"/>
      <c r="D19" s="48"/>
      <c r="E19" s="48"/>
      <c r="F19" s="48"/>
      <c r="G19" s="48"/>
      <c r="H19" s="48"/>
      <c r="I19" s="48"/>
      <c r="J19" s="48"/>
      <c r="K19" s="48"/>
      <c r="L19" s="23"/>
      <c r="M19" s="23"/>
      <c r="N19" s="23"/>
      <c r="O19" s="23"/>
      <c r="P19" s="638" t="str">
        <f ca="1">IF(P18&lt;&gt;"",VLOOKUP(P18,入力シート!$P$7:$Z$33,2,FALSE),"")</f>
        <v>学校の授業時間以外に，普段（月～金曜日），１日当たりどれくらいの時間，読書をしますか（教科書や参考書，漫画や雑誌は除く）</v>
      </c>
      <c r="Q19" s="638"/>
      <c r="R19" s="638"/>
      <c r="S19" s="638"/>
      <c r="T19" s="638"/>
      <c r="U19" s="638"/>
      <c r="V19" s="638"/>
      <c r="W19" s="638"/>
      <c r="X19" s="638"/>
      <c r="Y19" s="638"/>
      <c r="Z19" s="245"/>
      <c r="AA19" s="39"/>
      <c r="AB19" s="39"/>
      <c r="AC19" s="39"/>
      <c r="AD19" s="39"/>
      <c r="AE19" s="39"/>
      <c r="AF19" s="39"/>
      <c r="AG19" s="39"/>
      <c r="AH19" s="39"/>
    </row>
    <row r="20" spans="1:34" s="33" customFormat="1" ht="12.6" customHeight="1">
      <c r="A20" s="48"/>
      <c r="B20" s="628"/>
      <c r="C20" s="629"/>
      <c r="D20" s="48"/>
      <c r="E20" s="48"/>
      <c r="F20" s="48"/>
      <c r="G20" s="48"/>
      <c r="H20" s="251"/>
      <c r="I20" s="48"/>
      <c r="J20" s="251"/>
      <c r="K20" s="48"/>
      <c r="L20" s="23"/>
      <c r="M20" s="23"/>
      <c r="N20" s="23"/>
      <c r="O20" s="23"/>
      <c r="P20" s="638"/>
      <c r="Q20" s="638"/>
      <c r="R20" s="638"/>
      <c r="S20" s="638"/>
      <c r="T20" s="638"/>
      <c r="U20" s="638"/>
      <c r="V20" s="638"/>
      <c r="W20" s="638"/>
      <c r="X20" s="638"/>
      <c r="Y20" s="638"/>
      <c r="Z20" s="245"/>
      <c r="AA20" s="39"/>
      <c r="AB20" s="39"/>
      <c r="AC20" s="39"/>
      <c r="AD20" s="39"/>
      <c r="AE20" s="39"/>
      <c r="AF20" s="39"/>
      <c r="AG20" s="39"/>
      <c r="AH20" s="39"/>
    </row>
    <row r="21" spans="1:34" s="33" customFormat="1" ht="12.6" customHeight="1">
      <c r="A21" s="48"/>
      <c r="B21" s="628"/>
      <c r="C21" s="629"/>
      <c r="D21" s="48"/>
      <c r="E21" s="48"/>
      <c r="F21" s="48"/>
      <c r="G21" s="48"/>
      <c r="H21" s="48"/>
      <c r="I21" s="48"/>
      <c r="J21" s="48"/>
      <c r="K21" s="48"/>
      <c r="L21" s="23"/>
      <c r="M21" s="23"/>
      <c r="N21" s="23"/>
      <c r="O21" s="23"/>
      <c r="P21" s="42"/>
      <c r="Q21" s="446" t="str">
        <f ca="1">IF($P18&lt;&gt;"",IF(INDIRECT("'基礎データ（質問紙）'!"&amp;Q$5&amp;$R18)&lt;&gt;"",INDIRECT("'基礎データ（質問紙）'!"&amp;Q$5&amp;$R18),""),"")</f>
        <v>２時間以上</v>
      </c>
      <c r="R21" s="446" t="str">
        <f t="shared" ref="R21:Y21" ca="1" si="2">IF($P18&lt;&gt;"",IF(INDIRECT("'基礎データ（質問紙）'!"&amp;R$5&amp;$R18)&lt;&gt;"",INDIRECT("'基礎データ（質問紙）'!"&amp;R$5&amp;$R18),""),"")</f>
        <v>１時間以上,2時間より少ない</v>
      </c>
      <c r="S21" s="446" t="str">
        <f t="shared" ca="1" si="2"/>
        <v>３０分以上,1時間より少ない</v>
      </c>
      <c r="T21" s="446" t="str">
        <f t="shared" ca="1" si="2"/>
        <v>１０分以上,３０分より少ない</v>
      </c>
      <c r="U21" s="446" t="str">
        <f t="shared" ca="1" si="2"/>
        <v>１０分より少ない</v>
      </c>
      <c r="V21" s="446" t="str">
        <f t="shared" ca="1" si="2"/>
        <v>全くしない</v>
      </c>
      <c r="W21" s="446" t="str">
        <f t="shared" ca="1" si="2"/>
        <v>その他・無回答</v>
      </c>
      <c r="X21" s="446" t="str">
        <f t="shared" ca="1" si="2"/>
        <v/>
      </c>
      <c r="Y21" s="446" t="str">
        <f t="shared" ca="1" si="2"/>
        <v/>
      </c>
      <c r="Z21" s="245"/>
      <c r="AA21" s="39"/>
      <c r="AB21" s="39"/>
      <c r="AC21" s="39"/>
      <c r="AD21" s="39"/>
      <c r="AE21" s="39"/>
      <c r="AF21" s="39"/>
      <c r="AG21" s="39"/>
      <c r="AH21" s="39"/>
    </row>
    <row r="22" spans="1:34" s="33" customFormat="1" ht="12.6" customHeight="1">
      <c r="A22" s="48"/>
      <c r="B22" s="628"/>
      <c r="C22" s="629"/>
      <c r="D22" s="48"/>
      <c r="E22" s="48"/>
      <c r="F22" s="48"/>
      <c r="G22" s="48"/>
      <c r="H22" s="48"/>
      <c r="I22" s="48"/>
      <c r="J22" s="48"/>
      <c r="K22" s="48"/>
      <c r="L22" s="23"/>
      <c r="M22" s="23"/>
      <c r="N22" s="23"/>
      <c r="O22" s="23"/>
      <c r="P22" s="40" t="s">
        <v>0</v>
      </c>
      <c r="Q22" s="253">
        <f>IF($P18&lt;&gt;"",IF(VLOOKUP($P18,入力シート!$P$7:$Z$33,Q$4,FALSE)&lt;&gt;"",VLOOKUP($P18,入力シート!$P$7:$Z$33,Q$4,FALSE),""),"")</f>
        <v>0</v>
      </c>
      <c r="R22" s="253">
        <f ca="1">IF($P18&lt;&gt;"",IF(R21="その他・無回答",MAX(100-SUM($Q22:Q22),0),IF(VLOOKUP($P18,入力シート!$P$7:$Z$33,R$4,FALSE)&lt;&gt;"",VLOOKUP($P18,入力シート!$P$7:$Z$33,R$4,FALSE),"")),"")</f>
        <v>5.6</v>
      </c>
      <c r="S22" s="253">
        <f ca="1">IF($P18&lt;&gt;"",IF(S21="その他・無回答",MAX(100-SUM($Q22:R22),0),IF(VLOOKUP($P18,入力シート!$P$7:$Z$33,S$4,FALSE)&lt;&gt;"",VLOOKUP($P18,入力シート!$P$7:$Z$33,S$4,FALSE),"")),"")</f>
        <v>22.2</v>
      </c>
      <c r="T22" s="253">
        <f ca="1">IF($P18&lt;&gt;"",IF(T21="その他・無回答",MAX(100-SUM($Q22:S22),0),IF(VLOOKUP($P18,入力シート!$P$7:$Z$33,T$4,FALSE)&lt;&gt;"",VLOOKUP($P18,入力シート!$P$7:$Z$33,T$4,FALSE),"")),"")</f>
        <v>0</v>
      </c>
      <c r="U22" s="253">
        <f ca="1">IF($P18&lt;&gt;"",IF(U21="その他・無回答",MAX(100-SUM($Q22:T22),0),IF(VLOOKUP($P18,入力シート!$P$7:$Z$33,U$4,FALSE)&lt;&gt;"",VLOOKUP($P18,入力シート!$P$7:$Z$33,U$4,FALSE),"")),"")</f>
        <v>16.7</v>
      </c>
      <c r="V22" s="253">
        <f ca="1">IF($P18&lt;&gt;"",IF(V21="その他・無回答",MAX(100-SUM($Q22:U22),0),IF(VLOOKUP($P18,入力シート!$P$7:$Z$33,V$4,FALSE)&lt;&gt;"",VLOOKUP($P18,入力シート!$P$7:$Z$33,V$4,FALSE),"")),"")</f>
        <v>55.6</v>
      </c>
      <c r="W22" s="253">
        <f ca="1">IF($P18&lt;&gt;"",IF(W21="その他・無回答",MAX(100-SUM($Q22:V22),0),IF(VLOOKUP($P18,入力シート!$P$7:$Z$33,W$4,FALSE)&lt;&gt;"",VLOOKUP($P18,入力シート!$P$7:$Z$33,W$4,FALSE),"")),"")</f>
        <v>0</v>
      </c>
      <c r="X22" s="253" t="str">
        <f ca="1">IF($P18&lt;&gt;"",IF(X21="その他・無回答",MAX(100-SUM($Q22:W22),0),IF(VLOOKUP($P18,入力シート!$P$7:$Z$33,X$4,FALSE)&lt;&gt;"",VLOOKUP($P18,入力シート!$P$7:$Z$33,X$4,FALSE),"")),"")</f>
        <v/>
      </c>
      <c r="Y22" s="253" t="str">
        <f ca="1">IF($P18&lt;&gt;"",IF(Y21="その他・無回答",MAX(100-SUM($Q22:X22),0),IF(VLOOKUP($P18,入力シート!$P$7:$Z$33,Y$4,FALSE)&lt;&gt;"",VLOOKUP($P18,入力シート!$P$7:$Z$33,Y$4,FALSE),"")),"")</f>
        <v/>
      </c>
      <c r="Z22" s="245"/>
      <c r="AA22" s="39"/>
      <c r="AB22" s="39"/>
      <c r="AC22" s="39"/>
      <c r="AD22" s="39"/>
      <c r="AE22" s="39"/>
      <c r="AF22" s="39"/>
      <c r="AG22" s="39"/>
      <c r="AH22" s="39"/>
    </row>
    <row r="23" spans="1:34" s="33" customFormat="1" ht="15" customHeight="1">
      <c r="A23" s="48"/>
      <c r="B23" s="628"/>
      <c r="C23" s="629"/>
      <c r="D23" s="48"/>
      <c r="E23" s="48"/>
      <c r="F23" s="48"/>
      <c r="G23" s="48"/>
      <c r="H23" s="48"/>
      <c r="I23" s="48"/>
      <c r="J23" s="48"/>
      <c r="K23" s="48"/>
      <c r="L23" s="23"/>
      <c r="M23" s="23"/>
      <c r="N23" s="23"/>
      <c r="O23" s="23"/>
      <c r="P23" s="40" t="s">
        <v>35</v>
      </c>
      <c r="Q23" s="254">
        <f>IF($P18&lt;&gt;"",IF(VLOOKUP($P18,'基礎データ（質問紙）'!$A$4:$K$174,Q$4,FALSE)&lt;&gt;"",VLOOKUP($P18,'基礎データ（質問紙）'!$A$4:$K$174,Q$4,FALSE),""),"")</f>
        <v>6.6</v>
      </c>
      <c r="R23" s="254">
        <f>IF($P18&lt;&gt;"",IF(VLOOKUP($P18,'基礎データ（質問紙）'!$A$4:$K$174,R$4,FALSE)&lt;&gt;"",VLOOKUP($P18,'基礎データ（質問紙）'!$A$4:$K$174,R$4,FALSE),""),"")</f>
        <v>8.1999999999999993</v>
      </c>
      <c r="S23" s="254">
        <f>IF($P18&lt;&gt;"",IF(VLOOKUP($P18,'基礎データ（質問紙）'!$A$4:$K$174,S$4,FALSE)&lt;&gt;"",VLOOKUP($P18,'基礎データ（質問紙）'!$A$4:$K$174,S$4,FALSE),""),"")</f>
        <v>15.5</v>
      </c>
      <c r="T23" s="254">
        <f>IF($P18&lt;&gt;"",IF(VLOOKUP($P18,'基礎データ（質問紙）'!$A$4:$K$174,T$4,FALSE)&lt;&gt;"",VLOOKUP($P18,'基礎データ（質問紙）'!$A$4:$K$174,T$4,FALSE),""),"")</f>
        <v>23.1</v>
      </c>
      <c r="U23" s="254">
        <f>IF($P18&lt;&gt;"",IF(VLOOKUP($P18,'基礎データ（質問紙）'!$A$4:$K$174,U$4,FALSE)&lt;&gt;"",VLOOKUP($P18,'基礎データ（質問紙）'!$A$4:$K$174,U$4,FALSE),""),"")</f>
        <v>18.8</v>
      </c>
      <c r="V23" s="254">
        <f>IF($P18&lt;&gt;"",IF(VLOOKUP($P18,'基礎データ（質問紙）'!$A$4:$K$174,V$4,FALSE)&lt;&gt;"",VLOOKUP($P18,'基礎データ（質問紙）'!$A$4:$K$174,V$4,FALSE),""),"")</f>
        <v>27.5</v>
      </c>
      <c r="W23" s="254">
        <f>IF($P18&lt;&gt;"",IF(VLOOKUP($P18,'基礎データ（質問紙）'!$A$4:$K$174,W$4,FALSE)&lt;&gt;"",VLOOKUP($P18,'基礎データ（質問紙）'!$A$4:$K$174,W$4,FALSE),""),"")</f>
        <v>0.1</v>
      </c>
      <c r="X23" s="254" t="str">
        <f>IF($P18&lt;&gt;"",IF(VLOOKUP($P18,'基礎データ（質問紙）'!$A$4:$K$174,X$4,FALSE)&lt;&gt;"",VLOOKUP($P18,'基礎データ（質問紙）'!$A$4:$K$174,X$4,FALSE),""),"")</f>
        <v/>
      </c>
      <c r="Y23" s="254" t="str">
        <f>IF($P18&lt;&gt;"",IF(VLOOKUP($P18,'基礎データ（質問紙）'!$A$4:$K$174,Y$4,FALSE)&lt;&gt;"",VLOOKUP($P18,'基礎データ（質問紙）'!$A$4:$K$174,Y$4,FALSE),""),"")</f>
        <v/>
      </c>
      <c r="Z23" s="46">
        <f>P18*2+3</f>
        <v>37</v>
      </c>
      <c r="AA23" s="39"/>
      <c r="AB23" s="39"/>
      <c r="AC23" s="39"/>
      <c r="AD23" s="39"/>
      <c r="AE23" s="39"/>
      <c r="AF23" s="39"/>
      <c r="AG23" s="39"/>
      <c r="AH23" s="39"/>
    </row>
    <row r="24" spans="1:34" s="33" customFormat="1" ht="15" customHeight="1">
      <c r="A24" s="48"/>
      <c r="B24" s="628"/>
      <c r="C24" s="629"/>
      <c r="D24" s="48"/>
      <c r="E24" s="48"/>
      <c r="F24" s="48"/>
      <c r="G24" s="48"/>
      <c r="H24" s="48"/>
      <c r="I24" s="48"/>
      <c r="J24" s="48"/>
      <c r="K24" s="48"/>
      <c r="L24" s="23"/>
      <c r="M24" s="23"/>
      <c r="N24" s="23"/>
      <c r="O24" s="23"/>
      <c r="P24" s="40" t="s">
        <v>36</v>
      </c>
      <c r="Q24" s="254">
        <f t="shared" ref="Q24:Y24" ca="1" si="3">IF($P18&lt;&gt;"",IF(INDIRECT("'基礎データ（質問紙）'!"&amp;Q$5&amp;$Z23+1)&lt;&gt;"",INDIRECT("'基礎データ（質問紙）'!"&amp;Q$5&amp;$Z23+1),""),"")</f>
        <v>6.8</v>
      </c>
      <c r="R24" s="254">
        <f t="shared" ca="1" si="3"/>
        <v>9.9</v>
      </c>
      <c r="S24" s="254">
        <f t="shared" ca="1" si="3"/>
        <v>19.8</v>
      </c>
      <c r="T24" s="254">
        <f t="shared" ca="1" si="3"/>
        <v>27</v>
      </c>
      <c r="U24" s="254">
        <f t="shared" ca="1" si="3"/>
        <v>15.9</v>
      </c>
      <c r="V24" s="254">
        <f t="shared" ca="1" si="3"/>
        <v>20.6</v>
      </c>
      <c r="W24" s="254">
        <f t="shared" ca="1" si="3"/>
        <v>0.1</v>
      </c>
      <c r="X24" s="254" t="str">
        <f t="shared" ca="1" si="3"/>
        <v/>
      </c>
      <c r="Y24" s="254" t="str">
        <f t="shared" ca="1" si="3"/>
        <v/>
      </c>
      <c r="Z24" s="246"/>
      <c r="AA24" s="39"/>
      <c r="AB24" s="39"/>
      <c r="AC24" s="39"/>
      <c r="AD24" s="39"/>
      <c r="AE24" s="39"/>
      <c r="AF24" s="39"/>
      <c r="AG24" s="39"/>
      <c r="AH24" s="39"/>
    </row>
    <row r="25" spans="1:34" s="33" customFormat="1" ht="20.100000000000001" customHeight="1" thickBot="1">
      <c r="A25" s="48"/>
      <c r="B25" s="630"/>
      <c r="C25" s="631"/>
      <c r="D25" s="48"/>
      <c r="E25" s="431">
        <f ca="1">IF(F25&lt;&gt;"",1,"")</f>
        <v>1</v>
      </c>
      <c r="F25" s="432" t="str">
        <f ca="1">IF(Q21&lt;&gt;"",Q21,"")</f>
        <v>２時間以上</v>
      </c>
      <c r="G25" s="431">
        <f ca="1">IF(H25&lt;&gt;"",2,"")</f>
        <v>2</v>
      </c>
      <c r="H25" s="432" t="str">
        <f ca="1">IF(R21&lt;&gt;"",R21,"")</f>
        <v>１時間以上,2時間より少ない</v>
      </c>
      <c r="I25" s="431">
        <f ca="1">IF(J25&lt;&gt;"",3,"")</f>
        <v>3</v>
      </c>
      <c r="J25" s="432" t="str">
        <f ca="1">IF(S21&lt;&gt;"",S21,"")</f>
        <v>３０分以上,1時間より少ない</v>
      </c>
      <c r="K25" s="319"/>
      <c r="L25" s="23"/>
      <c r="M25" s="23"/>
      <c r="N25" s="23"/>
      <c r="O25" s="23"/>
      <c r="P25" s="40"/>
      <c r="Q25" s="45"/>
      <c r="R25" s="45"/>
      <c r="S25" s="45"/>
      <c r="T25" s="45"/>
      <c r="U25" s="45"/>
      <c r="V25" s="92"/>
      <c r="W25" s="45"/>
      <c r="X25" s="45"/>
      <c r="Y25" s="245"/>
      <c r="Z25" s="245"/>
      <c r="AA25" s="39"/>
      <c r="AB25" s="39"/>
      <c r="AC25" s="39"/>
      <c r="AD25" s="39"/>
      <c r="AE25" s="39"/>
      <c r="AF25" s="39"/>
      <c r="AG25" s="39"/>
      <c r="AH25" s="39"/>
    </row>
    <row r="26" spans="1:34" s="33" customFormat="1" ht="20.100000000000001" customHeight="1">
      <c r="A26" s="48"/>
      <c r="B26" s="48"/>
      <c r="C26" s="48"/>
      <c r="D26" s="48"/>
      <c r="E26" s="431">
        <f ca="1">IF(F26&lt;&gt;"",4,"")</f>
        <v>4</v>
      </c>
      <c r="F26" s="432" t="str">
        <f ca="1">IF(T21&lt;&gt;"",T21,"")</f>
        <v>１０分以上,３０分より少ない</v>
      </c>
      <c r="G26" s="431">
        <f ca="1">IF(H26&lt;&gt;"",5,"")</f>
        <v>5</v>
      </c>
      <c r="H26" s="432" t="str">
        <f ca="1">IF(U21&lt;&gt;"",U21,"")</f>
        <v>１０分より少ない</v>
      </c>
      <c r="I26" s="431">
        <f ca="1">IF(J26&lt;&gt;"",6,"")</f>
        <v>6</v>
      </c>
      <c r="J26" s="432" t="str">
        <f ca="1">IF(V21&lt;&gt;"",V21,"")</f>
        <v>全くしない</v>
      </c>
      <c r="K26" s="319"/>
      <c r="L26" s="23"/>
      <c r="M26" s="23"/>
      <c r="N26" s="23"/>
      <c r="O26" s="23"/>
      <c r="P26" s="45"/>
      <c r="Q26" s="45"/>
      <c r="R26" s="45"/>
      <c r="S26" s="45"/>
      <c r="T26" s="45"/>
      <c r="U26" s="45"/>
      <c r="V26" s="45"/>
      <c r="W26" s="92"/>
      <c r="X26" s="45"/>
      <c r="Y26" s="245"/>
      <c r="Z26" s="45"/>
      <c r="AA26" s="39"/>
      <c r="AB26" s="39"/>
      <c r="AC26" s="39"/>
      <c r="AD26" s="39"/>
      <c r="AE26" s="39"/>
      <c r="AF26" s="39"/>
      <c r="AG26" s="39"/>
      <c r="AH26" s="39"/>
    </row>
    <row r="27" spans="1:34" s="33" customFormat="1" ht="20.100000000000001" customHeight="1">
      <c r="A27" s="48"/>
      <c r="B27" s="46"/>
      <c r="C27" s="46"/>
      <c r="D27" s="48"/>
      <c r="E27" s="431">
        <f ca="1">IF(F27&lt;&gt;"",7,"")</f>
        <v>7</v>
      </c>
      <c r="F27" s="432" t="str">
        <f ca="1">IF(W21&lt;&gt;"",W21,"")</f>
        <v>その他・無回答</v>
      </c>
      <c r="G27" s="431" t="str">
        <f ca="1">IF(H27&lt;&gt;"",8,"")</f>
        <v/>
      </c>
      <c r="H27" s="432" t="str">
        <f ca="1">IF(X21&lt;&gt;"",X21,"")</f>
        <v/>
      </c>
      <c r="I27" s="431" t="str">
        <f ca="1">IF(J27&lt;&gt;"",9,"")</f>
        <v/>
      </c>
      <c r="J27" s="432" t="str">
        <f ca="1">IF(Y21&lt;&gt;"",Y21,"")</f>
        <v/>
      </c>
      <c r="K27" s="319"/>
      <c r="L27" s="23"/>
      <c r="M27" s="23"/>
      <c r="N27" s="23"/>
      <c r="O27" s="23"/>
      <c r="P27" s="320">
        <v>18</v>
      </c>
      <c r="Q27" s="240">
        <f ca="1">Q18+1</f>
        <v>14</v>
      </c>
      <c r="R27" s="240">
        <f>P27+180</f>
        <v>198</v>
      </c>
      <c r="S27" s="240"/>
      <c r="T27" s="240"/>
      <c r="U27" s="240"/>
      <c r="V27" s="92"/>
      <c r="W27" s="45"/>
      <c r="X27" s="245"/>
      <c r="Y27" s="245"/>
      <c r="Z27" s="45"/>
      <c r="AA27" s="39"/>
      <c r="AB27" s="39"/>
      <c r="AC27" s="39"/>
      <c r="AD27" s="39"/>
      <c r="AE27" s="39"/>
      <c r="AF27" s="39"/>
      <c r="AG27" s="39"/>
      <c r="AH27" s="39"/>
    </row>
    <row r="28" spans="1:34" s="33" customFormat="1" ht="9.9499999999999993" customHeight="1" thickBot="1">
      <c r="A28" s="48"/>
      <c r="B28" s="48"/>
      <c r="C28" s="48"/>
      <c r="D28" s="48"/>
      <c r="E28" s="48"/>
      <c r="F28" s="48"/>
      <c r="G28" s="48"/>
      <c r="H28" s="48"/>
      <c r="I28" s="48"/>
      <c r="J28" s="48"/>
      <c r="K28" s="48"/>
      <c r="L28" s="23"/>
      <c r="M28" s="23"/>
      <c r="N28" s="23"/>
      <c r="O28" s="23"/>
      <c r="S28" s="240"/>
      <c r="T28" s="240"/>
      <c r="U28" s="240"/>
      <c r="V28" s="92"/>
      <c r="W28" s="45"/>
      <c r="X28" s="45"/>
      <c r="Y28" s="245"/>
      <c r="Z28" s="245"/>
      <c r="AA28" s="39"/>
      <c r="AB28" s="39"/>
      <c r="AC28" s="39"/>
      <c r="AD28" s="39"/>
      <c r="AE28" s="39"/>
      <c r="AF28" s="39"/>
      <c r="AG28" s="39"/>
      <c r="AH28" s="39"/>
    </row>
    <row r="29" spans="1:34" s="33" customFormat="1" ht="20.100000000000001" customHeight="1">
      <c r="A29" s="48"/>
      <c r="B29" s="624">
        <f>IF(P27&lt;&gt;"",P27,"")</f>
        <v>18</v>
      </c>
      <c r="C29" s="625"/>
      <c r="D29" s="48"/>
      <c r="E29" s="48"/>
      <c r="F29" s="48"/>
      <c r="G29" s="48"/>
      <c r="H29" s="48"/>
      <c r="I29" s="48"/>
      <c r="J29" s="48"/>
      <c r="K29" s="48"/>
      <c r="L29" s="23"/>
      <c r="M29" s="23"/>
      <c r="N29" s="23"/>
      <c r="O29" s="23"/>
      <c r="P29" s="40" t="str">
        <f ca="1">IF(P27&lt;&gt;"",VLOOKUP(P27,入力シート!$P$7:$Z$33,2,FALSE),"")</f>
        <v>昼休みや放課後，学校が休みの日に，本（教科書や参考書，漫画や雑誌は除く）を読んだり，借りたりするために，学校図書館・学校図書室や地域の図書館にどれくらい行きますか</v>
      </c>
      <c r="Q29" s="47"/>
      <c r="R29" s="47"/>
      <c r="S29" s="47"/>
      <c r="T29" s="47"/>
      <c r="U29" s="47"/>
      <c r="V29" s="92"/>
      <c r="W29" s="45"/>
      <c r="X29" s="45"/>
      <c r="Y29" s="245"/>
      <c r="Z29" s="245"/>
      <c r="AA29" s="39"/>
      <c r="AB29" s="39"/>
      <c r="AC29" s="39"/>
      <c r="AD29" s="39"/>
      <c r="AE29" s="39"/>
      <c r="AF29" s="39"/>
      <c r="AG29" s="39"/>
      <c r="AH29" s="39"/>
    </row>
    <row r="30" spans="1:34" s="33" customFormat="1" ht="6.95" customHeight="1">
      <c r="A30" s="48"/>
      <c r="B30" s="626" t="str">
        <f ca="1">IF(P29&lt;&gt;"",P29,"")</f>
        <v>昼休みや放課後，学校が休みの日に，本（教科書や参考書，漫画や雑誌は除く）を読んだり，借りたりするために，学校図書館・学校図書室や地域の図書館にどれくらい行きますか</v>
      </c>
      <c r="C30" s="627"/>
      <c r="D30" s="48"/>
      <c r="E30" s="48"/>
      <c r="F30" s="48"/>
      <c r="G30" s="48"/>
      <c r="H30" s="48"/>
      <c r="I30" s="48"/>
      <c r="J30" s="48"/>
      <c r="K30" s="48"/>
      <c r="L30" s="23"/>
      <c r="M30" s="23"/>
      <c r="N30" s="23"/>
      <c r="O30" s="23"/>
      <c r="P30" s="40"/>
      <c r="Q30" s="619" t="str">
        <f ca="1">IF($P27&lt;&gt;"",IF(INDIRECT("'基礎データ（質問紙）'!"&amp;Q$5&amp;$R27)&lt;&gt;"",INDIRECT("'基礎データ（質問紙）'!"&amp;Q$5&amp;$R27),""),"")</f>
        <v>だいたい週に４回以上行く</v>
      </c>
      <c r="R30" s="619" t="str">
        <f t="shared" ref="R30:Y30" ca="1" si="4">IF($P27&lt;&gt;"",IF(INDIRECT("'基礎データ（質問紙）'!"&amp;R$5&amp;$R27)&lt;&gt;"",INDIRECT("'基礎データ（質問紙）'!"&amp;R$5&amp;$R27),""),"")</f>
        <v>週に１～３回程度行く</v>
      </c>
      <c r="S30" s="619" t="str">
        <f t="shared" ca="1" si="4"/>
        <v>月に１～３回程度行く</v>
      </c>
      <c r="T30" s="619" t="str">
        <f t="shared" ca="1" si="4"/>
        <v>年に数回程度行く</v>
      </c>
      <c r="U30" s="619" t="str">
        <f t="shared" ca="1" si="4"/>
        <v>ほとんど，または，全く行かない</v>
      </c>
      <c r="V30" s="619" t="str">
        <f t="shared" ca="1" si="4"/>
        <v>その他・無回答</v>
      </c>
      <c r="W30" s="619" t="str">
        <f t="shared" ca="1" si="4"/>
        <v/>
      </c>
      <c r="X30" s="619" t="str">
        <f t="shared" ca="1" si="4"/>
        <v/>
      </c>
      <c r="Y30" s="619" t="str">
        <f t="shared" ca="1" si="4"/>
        <v/>
      </c>
      <c r="Z30" s="245"/>
      <c r="AA30" s="39"/>
      <c r="AB30" s="39"/>
      <c r="AC30" s="39"/>
      <c r="AD30" s="39"/>
      <c r="AE30" s="39"/>
      <c r="AF30" s="39"/>
      <c r="AG30" s="39"/>
      <c r="AH30" s="39"/>
    </row>
    <row r="31" spans="1:34" s="33" customFormat="1" ht="12.6" customHeight="1">
      <c r="A31" s="48"/>
      <c r="B31" s="628"/>
      <c r="C31" s="629"/>
      <c r="D31" s="48"/>
      <c r="E31" s="48"/>
      <c r="F31" s="48"/>
      <c r="G31" s="48"/>
      <c r="H31" s="251"/>
      <c r="I31" s="48"/>
      <c r="J31" s="251"/>
      <c r="K31" s="48"/>
      <c r="L31" s="23"/>
      <c r="M31" s="23"/>
      <c r="N31" s="23"/>
      <c r="O31" s="23"/>
      <c r="P31" s="42"/>
      <c r="Q31" s="620"/>
      <c r="R31" s="620"/>
      <c r="S31" s="620"/>
      <c r="T31" s="620"/>
      <c r="U31" s="620"/>
      <c r="V31" s="620"/>
      <c r="W31" s="620"/>
      <c r="X31" s="620"/>
      <c r="Y31" s="620"/>
      <c r="Z31" s="245"/>
      <c r="AA31" s="39"/>
      <c r="AB31" s="39"/>
      <c r="AC31" s="39"/>
      <c r="AD31" s="39"/>
      <c r="AE31" s="39"/>
      <c r="AF31" s="39"/>
      <c r="AG31" s="39"/>
      <c r="AH31" s="39"/>
    </row>
    <row r="32" spans="1:34" s="33" customFormat="1" ht="12.6" customHeight="1">
      <c r="A32" s="48"/>
      <c r="B32" s="628"/>
      <c r="C32" s="629"/>
      <c r="D32" s="48"/>
      <c r="E32" s="48"/>
      <c r="F32" s="48"/>
      <c r="G32" s="48"/>
      <c r="H32" s="48"/>
      <c r="I32" s="48"/>
      <c r="J32" s="48"/>
      <c r="K32" s="48"/>
      <c r="L32" s="23"/>
      <c r="M32" s="23"/>
      <c r="N32" s="23"/>
      <c r="O32" s="23"/>
      <c r="P32" s="40" t="s">
        <v>0</v>
      </c>
      <c r="Q32" s="253">
        <f>IF($P27&lt;&gt;"",IF(VLOOKUP($P27,入力シート!$P$7:$Z$33,Q$4,FALSE)&lt;&gt;"",VLOOKUP($P27,入力シート!$P$7:$Z$33,Q$4,FALSE),""),"")</f>
        <v>5.6</v>
      </c>
      <c r="R32" s="253">
        <f ca="1">IF($P27&lt;&gt;"",IF(R30="その他・無回答",MAX(100-SUM($Q32:Q32),0),IF(VLOOKUP($P27,入力シート!$P$7:$Z$33,R$4,FALSE)&lt;&gt;"",VLOOKUP($P27,入力シート!$P$7:$Z$33,R$4,FALSE),"")),"")</f>
        <v>0</v>
      </c>
      <c r="S32" s="253">
        <f ca="1">IF($P27&lt;&gt;"",IF(S30="その他・無回答",MAX(100-SUM($Q32:R32),0),IF(VLOOKUP($P27,入力シート!$P$7:$Z$33,S$4,FALSE)&lt;&gt;"",VLOOKUP($P27,入力シート!$P$7:$Z$33,S$4,FALSE),"")),"")</f>
        <v>11.1</v>
      </c>
      <c r="T32" s="253">
        <f ca="1">IF($P27&lt;&gt;"",IF(T30="その他・無回答",MAX(100-SUM($Q32:S32),0),IF(VLOOKUP($P27,入力シート!$P$7:$Z$33,T$4,FALSE)&lt;&gt;"",VLOOKUP($P27,入力シート!$P$7:$Z$33,T$4,FALSE),"")),"")</f>
        <v>22.2</v>
      </c>
      <c r="U32" s="253">
        <f ca="1">IF($P27&lt;&gt;"",IF(U30="その他・無回答",MAX(100-SUM($Q32:T32),0),IF(VLOOKUP($P27,入力シート!$P$7:$Z$33,U$4,FALSE)&lt;&gt;"",VLOOKUP($P27,入力シート!$P$7:$Z$33,U$4,FALSE),"")),"")</f>
        <v>61.1</v>
      </c>
      <c r="V32" s="253">
        <f ca="1">IF($P27&lt;&gt;"",IF(V30="その他・無回答",MAX(100-SUM($Q32:U32),0),IF(VLOOKUP($P27,入力シート!$P$7:$Z$33,V$4,FALSE)&lt;&gt;"",VLOOKUP($P27,入力シート!$P$7:$Z$33,V$4,FALSE),"")),"")</f>
        <v>0</v>
      </c>
      <c r="W32" s="253" t="str">
        <f ca="1">IF($P27&lt;&gt;"",IF(W30="その他・無回答",MAX(100-SUM($Q32:V32),0),IF(VLOOKUP($P27,入力シート!$P$7:$Z$33,W$4,FALSE)&lt;&gt;"",VLOOKUP($P27,入力シート!$P$7:$Z$33,W$4,FALSE),"")),"")</f>
        <v/>
      </c>
      <c r="X32" s="253" t="str">
        <f ca="1">IF($P27&lt;&gt;"",IF(X30="その他・無回答",MAX(100-SUM($Q32:W32),0),IF(VLOOKUP($P27,入力シート!$P$7:$Z$33,X$4,FALSE)&lt;&gt;"",VLOOKUP($P27,入力シート!$P$7:$Z$33,X$4,FALSE),"")),"")</f>
        <v/>
      </c>
      <c r="Y32" s="253" t="str">
        <f ca="1">IF($P27&lt;&gt;"",IF(Y30="その他・無回答",MAX(100-SUM($Q32:X32),0),IF(VLOOKUP($P27,入力シート!$P$7:$Z$33,Y$4,FALSE)&lt;&gt;"",VLOOKUP($P27,入力シート!$P$7:$Z$33,Y$4,FALSE),"")),"")</f>
        <v/>
      </c>
      <c r="Z32" s="245"/>
      <c r="AA32" s="39"/>
      <c r="AB32" s="39"/>
      <c r="AC32" s="39"/>
      <c r="AD32" s="39"/>
      <c r="AE32" s="39"/>
      <c r="AF32" s="39"/>
      <c r="AG32" s="39"/>
      <c r="AH32" s="39"/>
    </row>
    <row r="33" spans="1:34" s="33" customFormat="1" ht="15" customHeight="1">
      <c r="A33" s="48"/>
      <c r="B33" s="628"/>
      <c r="C33" s="629"/>
      <c r="D33" s="48"/>
      <c r="E33" s="48"/>
      <c r="F33" s="48"/>
      <c r="G33" s="48"/>
      <c r="H33" s="48"/>
      <c r="I33" s="48"/>
      <c r="J33" s="48"/>
      <c r="K33" s="48"/>
      <c r="L33" s="23"/>
      <c r="M33" s="23"/>
      <c r="N33" s="23"/>
      <c r="O33" s="23"/>
      <c r="P33" s="40" t="s">
        <v>35</v>
      </c>
      <c r="Q33" s="254">
        <f>IF($P27&lt;&gt;"",IF(VLOOKUP($P27,'基礎データ（質問紙）'!$A$4:$K$174,Q$4,FALSE)&lt;&gt;"",VLOOKUP($P27,'基礎データ（質問紙）'!$A$4:$K$174,Q$4,FALSE),""),"")</f>
        <v>1.1000000000000001</v>
      </c>
      <c r="R33" s="254">
        <f>IF($P27&lt;&gt;"",IF(VLOOKUP($P27,'基礎データ（質問紙）'!$A$4:$K$174,R$4,FALSE)&lt;&gt;"",VLOOKUP($P27,'基礎データ（質問紙）'!$A$4:$K$174,R$4,FALSE),""),"")</f>
        <v>6.8</v>
      </c>
      <c r="S33" s="254">
        <f>IF($P27&lt;&gt;"",IF(VLOOKUP($P27,'基礎データ（質問紙）'!$A$4:$K$174,S$4,FALSE)&lt;&gt;"",VLOOKUP($P27,'基礎データ（質問紙）'!$A$4:$K$174,S$4,FALSE),""),"")</f>
        <v>16.7</v>
      </c>
      <c r="T33" s="254">
        <f>IF($P27&lt;&gt;"",IF(VLOOKUP($P27,'基礎データ（質問紙）'!$A$4:$K$174,T$4,FALSE)&lt;&gt;"",VLOOKUP($P27,'基礎データ（質問紙）'!$A$4:$K$174,T$4,FALSE),""),"")</f>
        <v>30.2</v>
      </c>
      <c r="U33" s="254">
        <f>IF($P27&lt;&gt;"",IF(VLOOKUP($P27,'基礎データ（質問紙）'!$A$4:$K$174,U$4,FALSE)&lt;&gt;"",VLOOKUP($P27,'基礎データ（質問紙）'!$A$4:$K$174,U$4,FALSE),""),"")</f>
        <v>45</v>
      </c>
      <c r="V33" s="254">
        <f>IF($P27&lt;&gt;"",IF(VLOOKUP($P27,'基礎データ（質問紙）'!$A$4:$K$174,V$4,FALSE)&lt;&gt;"",VLOOKUP($P27,'基礎データ（質問紙）'!$A$4:$K$174,V$4,FALSE),""),"")</f>
        <v>0.2</v>
      </c>
      <c r="W33" s="254" t="str">
        <f>IF($P27&lt;&gt;"",IF(VLOOKUP($P27,'基礎データ（質問紙）'!$A$4:$K$174,W$4,FALSE)&lt;&gt;"",VLOOKUP($P27,'基礎データ（質問紙）'!$A$4:$K$174,W$4,FALSE),""),"")</f>
        <v/>
      </c>
      <c r="X33" s="254" t="str">
        <f>IF($P27&lt;&gt;"",IF(VLOOKUP($P27,'基礎データ（質問紙）'!$A$4:$K$174,X$4,FALSE)&lt;&gt;"",VLOOKUP($P27,'基礎データ（質問紙）'!$A$4:$K$174,X$4,FALSE),""),"")</f>
        <v/>
      </c>
      <c r="Y33" s="254" t="str">
        <f>IF($P27&lt;&gt;"",IF(VLOOKUP($P27,'基礎データ（質問紙）'!$A$4:$K$174,Y$4,FALSE)&lt;&gt;"",VLOOKUP($P27,'基礎データ（質問紙）'!$A$4:$K$174,Y$4,FALSE),""),"")</f>
        <v/>
      </c>
      <c r="Z33" s="46">
        <f>P27*2+3</f>
        <v>39</v>
      </c>
      <c r="AA33" s="39"/>
      <c r="AB33" s="39"/>
      <c r="AC33" s="39"/>
      <c r="AD33" s="39"/>
      <c r="AE33" s="39"/>
      <c r="AF33" s="39"/>
      <c r="AG33" s="39"/>
      <c r="AH33" s="39"/>
    </row>
    <row r="34" spans="1:34" s="33" customFormat="1" ht="15" customHeight="1">
      <c r="A34" s="48"/>
      <c r="B34" s="628"/>
      <c r="C34" s="629"/>
      <c r="D34" s="48"/>
      <c r="E34" s="48"/>
      <c r="F34" s="48"/>
      <c r="G34" s="48"/>
      <c r="H34" s="48"/>
      <c r="I34" s="48"/>
      <c r="J34" s="48"/>
      <c r="K34" s="48"/>
      <c r="L34" s="23"/>
      <c r="M34" s="23"/>
      <c r="N34" s="23"/>
      <c r="O34" s="23"/>
      <c r="P34" s="40" t="s">
        <v>36</v>
      </c>
      <c r="Q34" s="254">
        <f t="shared" ref="Q34:Y34" ca="1" si="5">IF($P27&lt;&gt;"",IF(INDIRECT("'基礎データ（質問紙）'!"&amp;Q$5&amp;$Z33+1)&lt;&gt;"",INDIRECT("'基礎データ（質問紙）'!"&amp;Q$5&amp;$Z33+1),""),"")</f>
        <v>3.1</v>
      </c>
      <c r="R34" s="254">
        <f t="shared" ca="1" si="5"/>
        <v>13.3</v>
      </c>
      <c r="S34" s="254">
        <f t="shared" ca="1" si="5"/>
        <v>23.9</v>
      </c>
      <c r="T34" s="254">
        <f t="shared" ca="1" si="5"/>
        <v>28.4</v>
      </c>
      <c r="U34" s="254">
        <f t="shared" ca="1" si="5"/>
        <v>31.1</v>
      </c>
      <c r="V34" s="254">
        <f t="shared" ca="1" si="5"/>
        <v>0.2</v>
      </c>
      <c r="W34" s="254" t="str">
        <f t="shared" ca="1" si="5"/>
        <v/>
      </c>
      <c r="X34" s="254" t="str">
        <f t="shared" ca="1" si="5"/>
        <v/>
      </c>
      <c r="Y34" s="254" t="str">
        <f t="shared" ca="1" si="5"/>
        <v/>
      </c>
      <c r="Z34" s="246"/>
      <c r="AA34" s="39"/>
      <c r="AB34" s="39"/>
      <c r="AC34" s="39"/>
      <c r="AD34" s="39"/>
      <c r="AE34" s="39"/>
      <c r="AF34" s="39"/>
      <c r="AG34" s="39"/>
      <c r="AH34" s="39"/>
    </row>
    <row r="35" spans="1:34" s="33" customFormat="1" ht="12.6" customHeight="1">
      <c r="A35" s="48"/>
      <c r="B35" s="628"/>
      <c r="C35" s="629"/>
      <c r="D35" s="48"/>
      <c r="E35" s="48"/>
      <c r="F35" s="48"/>
      <c r="G35" s="48"/>
      <c r="H35" s="48"/>
      <c r="I35" s="48"/>
      <c r="J35" s="48"/>
      <c r="K35" s="48"/>
      <c r="L35" s="23"/>
      <c r="M35" s="23"/>
      <c r="N35" s="23"/>
      <c r="O35" s="23"/>
      <c r="P35" s="45"/>
      <c r="Q35" s="40"/>
      <c r="R35" s="45"/>
      <c r="S35" s="45"/>
      <c r="T35" s="45"/>
      <c r="U35" s="45"/>
      <c r="V35" s="45"/>
      <c r="W35" s="92"/>
      <c r="X35" s="45"/>
      <c r="Y35" s="245"/>
      <c r="Z35" s="45"/>
      <c r="AA35" s="39"/>
      <c r="AB35" s="39"/>
      <c r="AC35" s="39"/>
      <c r="AD35" s="39"/>
      <c r="AE35" s="39"/>
      <c r="AF35" s="39"/>
      <c r="AG35" s="39"/>
      <c r="AH35" s="39"/>
    </row>
    <row r="36" spans="1:34" s="33" customFormat="1" ht="20.100000000000001" customHeight="1" thickBot="1">
      <c r="A36" s="48"/>
      <c r="B36" s="630"/>
      <c r="C36" s="631"/>
      <c r="D36" s="48"/>
      <c r="E36" s="431">
        <f ca="1">IF(F36&lt;&gt;"",1,"")</f>
        <v>1</v>
      </c>
      <c r="F36" s="432" t="str">
        <f ca="1">IF(Q30&lt;&gt;"",Q30,"")</f>
        <v>だいたい週に４回以上行く</v>
      </c>
      <c r="G36" s="431">
        <f ca="1">IF(H36&lt;&gt;"",2,"")</f>
        <v>2</v>
      </c>
      <c r="H36" s="432" t="str">
        <f ca="1">IF(R30&lt;&gt;"",R30,"")</f>
        <v>週に１～３回程度行く</v>
      </c>
      <c r="I36" s="431">
        <f ca="1">IF(J36&lt;&gt;"",3,"")</f>
        <v>3</v>
      </c>
      <c r="J36" s="432" t="str">
        <f ca="1">IF(S30&lt;&gt;"",S30,"")</f>
        <v>月に１～３回程度行く</v>
      </c>
      <c r="K36" s="319"/>
      <c r="L36" s="23"/>
      <c r="M36" s="23"/>
      <c r="N36" s="23"/>
      <c r="O36" s="23"/>
      <c r="P36" s="45"/>
      <c r="Q36" s="40"/>
      <c r="R36" s="45"/>
      <c r="S36" s="45"/>
      <c r="T36" s="45"/>
      <c r="U36" s="45"/>
      <c r="V36" s="45"/>
      <c r="W36" s="92"/>
      <c r="X36" s="45"/>
      <c r="Y36" s="245"/>
      <c r="Z36" s="45"/>
      <c r="AA36" s="39"/>
      <c r="AB36" s="39"/>
      <c r="AC36" s="39"/>
      <c r="AD36" s="39"/>
      <c r="AE36" s="39"/>
      <c r="AF36" s="39"/>
      <c r="AG36" s="39"/>
      <c r="AH36" s="39"/>
    </row>
    <row r="37" spans="1:34" s="33" customFormat="1" ht="20.100000000000001" customHeight="1">
      <c r="A37" s="48"/>
      <c r="B37" s="48"/>
      <c r="C37" s="48"/>
      <c r="D37" s="48"/>
      <c r="E37" s="431">
        <f ca="1">IF(F37&lt;&gt;"",4,"")</f>
        <v>4</v>
      </c>
      <c r="F37" s="432" t="str">
        <f ca="1">IF(T30&lt;&gt;"",T30,"")</f>
        <v>年に数回程度行く</v>
      </c>
      <c r="G37" s="431">
        <f ca="1">IF(H37&lt;&gt;"",5,"")</f>
        <v>5</v>
      </c>
      <c r="H37" s="432" t="str">
        <f ca="1">IF(U30&lt;&gt;"",U30,"")</f>
        <v>ほとんど，または，全く行かない</v>
      </c>
      <c r="I37" s="431">
        <f ca="1">IF(J37&lt;&gt;"",6,"")</f>
        <v>6</v>
      </c>
      <c r="J37" s="432" t="str">
        <f ca="1">IF(V30&lt;&gt;"",V30,"")</f>
        <v>その他・無回答</v>
      </c>
      <c r="K37" s="319"/>
      <c r="L37" s="23"/>
      <c r="M37" s="23"/>
      <c r="N37" s="23"/>
      <c r="O37" s="23"/>
      <c r="P37" s="45"/>
      <c r="Q37" s="40"/>
      <c r="R37" s="45"/>
      <c r="S37" s="45"/>
      <c r="T37" s="45"/>
      <c r="U37" s="45"/>
      <c r="V37" s="45"/>
      <c r="W37" s="92"/>
      <c r="X37" s="45"/>
      <c r="Y37" s="245"/>
      <c r="Z37" s="45"/>
      <c r="AA37" s="39"/>
      <c r="AB37" s="39"/>
      <c r="AC37" s="39"/>
      <c r="AD37" s="39"/>
      <c r="AE37" s="39"/>
      <c r="AF37" s="39"/>
      <c r="AG37" s="39"/>
      <c r="AH37" s="39"/>
    </row>
    <row r="38" spans="1:34" s="33" customFormat="1" ht="20.100000000000001" customHeight="1">
      <c r="A38" s="48"/>
      <c r="B38" s="48"/>
      <c r="C38" s="48"/>
      <c r="D38" s="48"/>
      <c r="E38" s="431" t="str">
        <f ca="1">IF(F38&lt;&gt;"",7,"")</f>
        <v/>
      </c>
      <c r="F38" s="432" t="str">
        <f ca="1">IF(W30&lt;&gt;"",W30,"")</f>
        <v/>
      </c>
      <c r="G38" s="431" t="str">
        <f ca="1">IF(H38&lt;&gt;"",8,"")</f>
        <v/>
      </c>
      <c r="H38" s="432" t="str">
        <f ca="1">IF(X30&lt;&gt;"",X30,"")</f>
        <v/>
      </c>
      <c r="I38" s="431" t="str">
        <f ca="1">IF(J38&lt;&gt;"",9,"")</f>
        <v/>
      </c>
      <c r="J38" s="432" t="str">
        <f ca="1">IF(Y30&lt;&gt;"",Y30,"")</f>
        <v/>
      </c>
      <c r="K38" s="319"/>
      <c r="L38" s="23"/>
      <c r="M38" s="23"/>
      <c r="N38" s="23"/>
      <c r="O38" s="23"/>
      <c r="P38" s="211">
        <v>19</v>
      </c>
      <c r="Q38" s="240">
        <f ca="1">Q27+1</f>
        <v>15</v>
      </c>
      <c r="R38" s="240">
        <f>P38+180</f>
        <v>199</v>
      </c>
      <c r="S38" s="240"/>
      <c r="T38" s="240"/>
      <c r="U38" s="240"/>
      <c r="V38" s="92"/>
      <c r="W38" s="45"/>
      <c r="X38" s="45"/>
      <c r="Y38" s="245"/>
      <c r="Z38" s="245"/>
      <c r="AA38" s="39"/>
      <c r="AB38" s="39"/>
      <c r="AC38" s="39"/>
      <c r="AD38" s="39"/>
      <c r="AE38" s="39"/>
      <c r="AF38" s="39"/>
      <c r="AG38" s="39"/>
      <c r="AH38" s="39"/>
    </row>
    <row r="39" spans="1:34" s="33" customFormat="1" ht="9.9499999999999993" customHeight="1" thickBot="1">
      <c r="A39" s="48"/>
      <c r="B39" s="48"/>
      <c r="C39" s="48"/>
      <c r="D39" s="48"/>
      <c r="E39" s="48"/>
      <c r="F39" s="48"/>
      <c r="G39" s="48"/>
      <c r="H39" s="48"/>
      <c r="I39" s="48"/>
      <c r="J39" s="48"/>
      <c r="K39" s="48"/>
      <c r="L39" s="23"/>
      <c r="M39" s="23"/>
      <c r="N39" s="23"/>
      <c r="O39" s="23"/>
      <c r="Q39" s="47"/>
      <c r="R39" s="47"/>
      <c r="S39" s="47"/>
      <c r="T39" s="47"/>
      <c r="U39" s="47"/>
      <c r="V39" s="92"/>
      <c r="W39" s="45"/>
      <c r="X39" s="45"/>
      <c r="Y39" s="245"/>
      <c r="Z39" s="245"/>
      <c r="AA39" s="39"/>
      <c r="AB39" s="39"/>
      <c r="AC39" s="39"/>
      <c r="AD39" s="39"/>
      <c r="AE39" s="39"/>
      <c r="AF39" s="39"/>
      <c r="AG39" s="39"/>
      <c r="AH39" s="39"/>
    </row>
    <row r="40" spans="1:34" s="33" customFormat="1" ht="20.100000000000001" customHeight="1">
      <c r="A40" s="48"/>
      <c r="B40" s="624">
        <f>IF(P38&lt;&gt;"",P38,"")</f>
        <v>19</v>
      </c>
      <c r="C40" s="625"/>
      <c r="D40" s="48"/>
      <c r="E40" s="48"/>
      <c r="F40" s="48"/>
      <c r="G40" s="48"/>
      <c r="H40" s="48"/>
      <c r="I40" s="48"/>
      <c r="J40" s="48"/>
      <c r="K40" s="48"/>
      <c r="L40" s="23"/>
      <c r="M40" s="23"/>
      <c r="N40" s="23"/>
      <c r="O40" s="23"/>
      <c r="P40" s="40" t="str">
        <f ca="1">IF(P38&lt;&gt;"",VLOOKUP(P38,入力シート!$P$7:$Z$33,2,FALSE),"")</f>
        <v>家の人（兄弟姉妹を除く）と学校での出来事について話をしますか</v>
      </c>
      <c r="Q40" s="446"/>
      <c r="R40" s="446"/>
      <c r="S40" s="446"/>
      <c r="T40" s="446"/>
      <c r="U40" s="446"/>
      <c r="V40" s="446"/>
      <c r="W40" s="446"/>
      <c r="X40" s="446"/>
      <c r="Y40" s="446"/>
      <c r="Z40" s="245"/>
      <c r="AA40" s="39"/>
      <c r="AB40" s="39"/>
      <c r="AC40" s="39"/>
      <c r="AD40" s="39"/>
      <c r="AE40" s="39"/>
      <c r="AF40" s="39"/>
      <c r="AG40" s="39"/>
      <c r="AH40" s="39"/>
    </row>
    <row r="41" spans="1:34" s="33" customFormat="1" ht="6.95" customHeight="1">
      <c r="A41" s="48"/>
      <c r="B41" s="628" t="str">
        <f ca="1">IF(P40&lt;&gt;"",P40,"")</f>
        <v>家の人（兄弟姉妹を除く）と学校での出来事について話をしますか</v>
      </c>
      <c r="C41" s="629"/>
      <c r="D41" s="48"/>
      <c r="E41" s="48"/>
      <c r="F41" s="48"/>
      <c r="G41" s="48"/>
      <c r="H41" s="48"/>
      <c r="I41" s="48"/>
      <c r="J41" s="48"/>
      <c r="K41" s="48"/>
      <c r="L41" s="23"/>
      <c r="M41" s="23"/>
      <c r="N41" s="23"/>
      <c r="O41" s="23"/>
      <c r="P41" s="42"/>
      <c r="Q41" s="619" t="str">
        <f ca="1">IF($P38&lt;&gt;"",IF(INDIRECT("'基礎データ（質問紙）'!"&amp;Q$5&amp;$R38)&lt;&gt;"",INDIRECT("'基礎データ（質問紙）'!"&amp;Q$5&amp;$R38),""),"")</f>
        <v>している</v>
      </c>
      <c r="R41" s="619" t="str">
        <f t="shared" ref="R41:Y41" ca="1" si="6">IF($P38&lt;&gt;"",IF(INDIRECT("'基礎データ（質問紙）'!"&amp;R$5&amp;$R38)&lt;&gt;"",INDIRECT("'基礎データ（質問紙）'!"&amp;R$5&amp;$R38),""),"")</f>
        <v>どちらかといえば，している</v>
      </c>
      <c r="S41" s="619" t="str">
        <f t="shared" ca="1" si="6"/>
        <v>あまりしていない</v>
      </c>
      <c r="T41" s="619" t="str">
        <f t="shared" ca="1" si="6"/>
        <v>全くしていない</v>
      </c>
      <c r="U41" s="619" t="str">
        <f t="shared" ca="1" si="6"/>
        <v>その他・無回答</v>
      </c>
      <c r="V41" s="619" t="str">
        <f t="shared" ca="1" si="6"/>
        <v/>
      </c>
      <c r="W41" s="619" t="str">
        <f t="shared" ca="1" si="6"/>
        <v/>
      </c>
      <c r="X41" s="619" t="str">
        <f t="shared" ca="1" si="6"/>
        <v/>
      </c>
      <c r="Y41" s="619" t="str">
        <f t="shared" ca="1" si="6"/>
        <v/>
      </c>
      <c r="Z41" s="245"/>
      <c r="AA41" s="39"/>
      <c r="AB41" s="39"/>
      <c r="AC41" s="39"/>
      <c r="AD41" s="39"/>
      <c r="AE41" s="39"/>
      <c r="AF41" s="39"/>
      <c r="AG41" s="39"/>
      <c r="AH41" s="39"/>
    </row>
    <row r="42" spans="1:34" s="33" customFormat="1" ht="12.6" customHeight="1">
      <c r="A42" s="48"/>
      <c r="B42" s="628"/>
      <c r="C42" s="629"/>
      <c r="D42" s="48"/>
      <c r="E42" s="48"/>
      <c r="F42" s="48"/>
      <c r="G42" s="48"/>
      <c r="H42" s="251"/>
      <c r="I42" s="48"/>
      <c r="J42" s="251"/>
      <c r="K42" s="48"/>
      <c r="L42" s="23"/>
      <c r="M42" s="23"/>
      <c r="N42" s="23"/>
      <c r="O42" s="23"/>
      <c r="Q42" s="620"/>
      <c r="R42" s="620"/>
      <c r="S42" s="620"/>
      <c r="T42" s="620"/>
      <c r="U42" s="620"/>
      <c r="V42" s="620"/>
      <c r="W42" s="620"/>
      <c r="X42" s="620"/>
      <c r="Y42" s="620"/>
      <c r="AA42" s="39"/>
      <c r="AB42" s="39"/>
      <c r="AC42" s="39"/>
      <c r="AD42" s="39"/>
      <c r="AE42" s="39"/>
      <c r="AF42" s="39"/>
      <c r="AG42" s="39"/>
      <c r="AH42" s="39"/>
    </row>
    <row r="43" spans="1:34" s="33" customFormat="1" ht="12.6" customHeight="1">
      <c r="A43" s="48"/>
      <c r="B43" s="628"/>
      <c r="C43" s="629"/>
      <c r="D43" s="48"/>
      <c r="E43" s="48"/>
      <c r="F43" s="48"/>
      <c r="G43" s="48"/>
      <c r="H43" s="48"/>
      <c r="I43" s="48"/>
      <c r="J43" s="48"/>
      <c r="K43" s="48"/>
      <c r="L43" s="23"/>
      <c r="M43" s="23"/>
      <c r="N43" s="23"/>
      <c r="O43" s="23"/>
      <c r="P43" s="40" t="s">
        <v>0</v>
      </c>
      <c r="Q43" s="253">
        <f>IF($P38&lt;&gt;"",IF(VLOOKUP($P38,入力シート!$P$7:$Z$33,Q$4,FALSE)&lt;&gt;"",VLOOKUP($P38,入力シート!$P$7:$Z$33,Q$4,FALSE),""),"")</f>
        <v>22.2</v>
      </c>
      <c r="R43" s="253">
        <f ca="1">IF($P38&lt;&gt;"",IF(R41="その他・無回答",MAX(100-SUM($Q43:Q43),0),IF(VLOOKUP($P38,入力シート!$P$7:$Z$33,R$4,FALSE)&lt;&gt;"",VLOOKUP($P38,入力シート!$P$7:$Z$33,R$4,FALSE),"")),"")</f>
        <v>33.299999999999997</v>
      </c>
      <c r="S43" s="253">
        <f ca="1">IF($P38&lt;&gt;"",IF(S41="その他・無回答",MAX(100-SUM($Q43:R43),0),IF(VLOOKUP($P38,入力シート!$P$7:$Z$33,S$4,FALSE)&lt;&gt;"",VLOOKUP($P38,入力シート!$P$7:$Z$33,S$4,FALSE),"")),"")</f>
        <v>22.2</v>
      </c>
      <c r="T43" s="253">
        <f ca="1">IF($P38&lt;&gt;"",IF(T41="その他・無回答",MAX(100-SUM($Q43:S43),0),IF(VLOOKUP($P38,入力シート!$P$7:$Z$33,T$4,FALSE)&lt;&gt;"",VLOOKUP($P38,入力シート!$P$7:$Z$33,T$4,FALSE),"")),"")</f>
        <v>22.2</v>
      </c>
      <c r="U43" s="253">
        <f ca="1">IF($P38&lt;&gt;"",IF(U41="その他・無回答",MAX(100-SUM($Q43:T43),0),IF(VLOOKUP($P38,入力シート!$P$7:$Z$33,U$4,FALSE)&lt;&gt;"",VLOOKUP($P38,入力シート!$P$7:$Z$33,U$4,FALSE),"")),"")</f>
        <v>9.9999999999994316E-2</v>
      </c>
      <c r="V43" s="253" t="str">
        <f ca="1">IF($P38&lt;&gt;"",IF(V41="その他・無回答",MAX(100-SUM($Q43:U43),0),IF(VLOOKUP($P38,入力シート!$P$7:$Z$33,V$4,FALSE)&lt;&gt;"",VLOOKUP($P38,入力シート!$P$7:$Z$33,V$4,FALSE),"")),"")</f>
        <v/>
      </c>
      <c r="W43" s="253" t="str">
        <f ca="1">IF($P38&lt;&gt;"",IF(W41="その他・無回答",MAX(100-SUM($Q43:V43),0),IF(VLOOKUP($P38,入力シート!$P$7:$Z$33,W$4,FALSE)&lt;&gt;"",VLOOKUP($P38,入力シート!$P$7:$Z$33,W$4,FALSE),"")),"")</f>
        <v/>
      </c>
      <c r="X43" s="253" t="str">
        <f ca="1">IF($P38&lt;&gt;"",IF(X41="その他・無回答",MAX(100-SUM($Q43:W43),0),IF(VLOOKUP($P38,入力シート!$P$7:$Z$33,X$4,FALSE)&lt;&gt;"",VLOOKUP($P38,入力シート!$P$7:$Z$33,X$4,FALSE),"")),"")</f>
        <v/>
      </c>
      <c r="Y43" s="253" t="str">
        <f ca="1">IF($P38&lt;&gt;"",IF(Y41="その他・無回答",MAX(100-SUM($Q43:X43),0),IF(VLOOKUP($P38,入力シート!$P$7:$Z$33,Y$4,FALSE)&lt;&gt;"",VLOOKUP($P38,入力シート!$P$7:$Z$33,Y$4,FALSE),"")),"")</f>
        <v/>
      </c>
      <c r="Z43" s="245"/>
      <c r="AA43" s="39"/>
      <c r="AB43" s="39"/>
      <c r="AC43" s="39"/>
      <c r="AD43" s="39"/>
      <c r="AE43" s="39"/>
      <c r="AF43" s="39"/>
      <c r="AG43" s="39"/>
      <c r="AH43" s="39"/>
    </row>
    <row r="44" spans="1:34" s="33" customFormat="1" ht="15" customHeight="1">
      <c r="A44" s="48"/>
      <c r="B44" s="628"/>
      <c r="C44" s="629"/>
      <c r="D44" s="48"/>
      <c r="E44" s="48"/>
      <c r="F44" s="48"/>
      <c r="G44" s="48"/>
      <c r="H44" s="48"/>
      <c r="I44" s="48"/>
      <c r="J44" s="48"/>
      <c r="K44" s="48"/>
      <c r="L44" s="23"/>
      <c r="M44" s="23"/>
      <c r="N44" s="23"/>
      <c r="O44" s="23"/>
      <c r="P44" s="40" t="s">
        <v>35</v>
      </c>
      <c r="Q44" s="254">
        <f>IF($P38&lt;&gt;"",IF(VLOOKUP($P38,'基礎データ（質問紙）'!$A$4:$K$174,Q$4,FALSE)&lt;&gt;"",VLOOKUP($P38,'基礎データ（質問紙）'!$A$4:$K$174,Q$4,FALSE),""),"")</f>
        <v>47.4</v>
      </c>
      <c r="R44" s="254">
        <f>IF($P38&lt;&gt;"",IF(VLOOKUP($P38,'基礎データ（質問紙）'!$A$4:$K$174,R$4,FALSE)&lt;&gt;"",VLOOKUP($P38,'基礎データ（質問紙）'!$A$4:$K$174,R$4,FALSE),""),"")</f>
        <v>29.1</v>
      </c>
      <c r="S44" s="254">
        <f>IF($P38&lt;&gt;"",IF(VLOOKUP($P38,'基礎データ（質問紙）'!$A$4:$K$174,S$4,FALSE)&lt;&gt;"",VLOOKUP($P38,'基礎データ（質問紙）'!$A$4:$K$174,S$4,FALSE),""),"")</f>
        <v>18.3</v>
      </c>
      <c r="T44" s="254">
        <f>IF($P38&lt;&gt;"",IF(VLOOKUP($P38,'基礎データ（質問紙）'!$A$4:$K$174,T$4,FALSE)&lt;&gt;"",VLOOKUP($P38,'基礎データ（質問紙）'!$A$4:$K$174,T$4,FALSE),""),"")</f>
        <v>5.2</v>
      </c>
      <c r="U44" s="254">
        <f>IF($P38&lt;&gt;"",IF(VLOOKUP($P38,'基礎データ（質問紙）'!$A$4:$K$174,U$4,FALSE)&lt;&gt;"",VLOOKUP($P38,'基礎データ（質問紙）'!$A$4:$K$174,U$4,FALSE),""),"")</f>
        <v>0.1</v>
      </c>
      <c r="V44" s="254" t="str">
        <f>IF($P38&lt;&gt;"",IF(VLOOKUP($P38,'基礎データ（質問紙）'!$A$4:$K$174,V$4,FALSE)&lt;&gt;"",VLOOKUP($P38,'基礎データ（質問紙）'!$A$4:$K$174,V$4,FALSE),""),"")</f>
        <v/>
      </c>
      <c r="W44" s="254" t="str">
        <f>IF($P38&lt;&gt;"",IF(VLOOKUP($P38,'基礎データ（質問紙）'!$A$4:$K$174,W$4,FALSE)&lt;&gt;"",VLOOKUP($P38,'基礎データ（質問紙）'!$A$4:$K$174,W$4,FALSE),""),"")</f>
        <v/>
      </c>
      <c r="X44" s="254" t="str">
        <f>IF($P38&lt;&gt;"",IF(VLOOKUP($P38,'基礎データ（質問紙）'!$A$4:$K$174,X$4,FALSE)&lt;&gt;"",VLOOKUP($P38,'基礎データ（質問紙）'!$A$4:$K$174,X$4,FALSE),""),"")</f>
        <v/>
      </c>
      <c r="Y44" s="254" t="str">
        <f>IF($P38&lt;&gt;"",IF(VLOOKUP($P38,'基礎データ（質問紙）'!$A$4:$K$174,Y$4,FALSE)&lt;&gt;"",VLOOKUP($P38,'基礎データ（質問紙）'!$A$4:$K$174,Y$4,FALSE),""),"")</f>
        <v/>
      </c>
      <c r="Z44" s="46">
        <f>P38*2+3</f>
        <v>41</v>
      </c>
      <c r="AA44" s="39"/>
      <c r="AB44" s="39"/>
      <c r="AC44" s="39"/>
      <c r="AD44" s="39"/>
      <c r="AE44" s="39"/>
      <c r="AF44" s="39"/>
      <c r="AG44" s="39"/>
      <c r="AH44" s="39"/>
    </row>
    <row r="45" spans="1:34" s="33" customFormat="1" ht="15" customHeight="1">
      <c r="A45" s="48"/>
      <c r="B45" s="628"/>
      <c r="C45" s="629"/>
      <c r="D45" s="48"/>
      <c r="E45" s="48"/>
      <c r="F45" s="48"/>
      <c r="G45" s="48"/>
      <c r="H45" s="48"/>
      <c r="I45" s="48"/>
      <c r="J45" s="48"/>
      <c r="K45" s="48"/>
      <c r="L45" s="23"/>
      <c r="M45" s="23"/>
      <c r="N45" s="23"/>
      <c r="O45" s="23"/>
      <c r="P45" s="40" t="s">
        <v>36</v>
      </c>
      <c r="Q45" s="254">
        <f t="shared" ref="Q45:Y45" ca="1" si="7">IF($P38&lt;&gt;"",IF(INDIRECT("'基礎データ（質問紙）'!"&amp;Q$5&amp;$Z44+1)&lt;&gt;"",INDIRECT("'基礎データ（質問紙）'!"&amp;Q$5&amp;$Z44+1),""),"")</f>
        <v>52.4</v>
      </c>
      <c r="R45" s="254">
        <f t="shared" ca="1" si="7"/>
        <v>26.8</v>
      </c>
      <c r="S45" s="254">
        <f t="shared" ca="1" si="7"/>
        <v>16.100000000000001</v>
      </c>
      <c r="T45" s="254">
        <f t="shared" ca="1" si="7"/>
        <v>4.5</v>
      </c>
      <c r="U45" s="254">
        <f t="shared" ca="1" si="7"/>
        <v>0.1</v>
      </c>
      <c r="V45" s="254" t="str">
        <f t="shared" ca="1" si="7"/>
        <v/>
      </c>
      <c r="W45" s="254" t="str">
        <f t="shared" ca="1" si="7"/>
        <v/>
      </c>
      <c r="X45" s="254" t="str">
        <f t="shared" ca="1" si="7"/>
        <v/>
      </c>
      <c r="Y45" s="254" t="str">
        <f t="shared" ca="1" si="7"/>
        <v/>
      </c>
      <c r="Z45" s="246"/>
      <c r="AA45" s="39"/>
      <c r="AB45" s="39"/>
      <c r="AC45" s="39"/>
      <c r="AD45" s="39"/>
      <c r="AE45" s="39"/>
      <c r="AF45" s="39"/>
      <c r="AG45" s="39"/>
      <c r="AH45" s="39"/>
    </row>
    <row r="46" spans="1:34" s="33" customFormat="1" ht="12.6" customHeight="1">
      <c r="A46" s="48"/>
      <c r="B46" s="628"/>
      <c r="C46" s="629"/>
      <c r="D46" s="48"/>
      <c r="E46" s="48"/>
      <c r="F46" s="48"/>
      <c r="G46" s="48"/>
      <c r="H46" s="48"/>
      <c r="I46" s="48"/>
      <c r="J46" s="48"/>
      <c r="K46" s="48"/>
      <c r="L46" s="23"/>
      <c r="M46" s="23"/>
      <c r="N46" s="23"/>
      <c r="O46" s="23"/>
      <c r="P46" s="45"/>
      <c r="Q46" s="40"/>
      <c r="R46" s="45"/>
      <c r="S46" s="45"/>
      <c r="T46" s="45"/>
      <c r="U46" s="45"/>
      <c r="V46" s="245"/>
      <c r="W46" s="245"/>
      <c r="X46" s="45"/>
      <c r="Y46" s="245"/>
      <c r="Z46" s="45"/>
      <c r="AA46" s="39"/>
      <c r="AB46" s="39"/>
      <c r="AC46" s="39"/>
      <c r="AD46" s="39"/>
      <c r="AE46" s="39"/>
      <c r="AF46" s="39"/>
      <c r="AG46" s="39"/>
      <c r="AH46" s="39"/>
    </row>
    <row r="47" spans="1:34" s="33" customFormat="1" ht="20.100000000000001" customHeight="1" thickBot="1">
      <c r="A47" s="48"/>
      <c r="B47" s="630"/>
      <c r="C47" s="631"/>
      <c r="D47" s="48"/>
      <c r="E47" s="431">
        <f ca="1">IF(F47&lt;&gt;"",1,"")</f>
        <v>1</v>
      </c>
      <c r="F47" s="432" t="str">
        <f ca="1">IF(Q41&lt;&gt;"",Q41,"")</f>
        <v>している</v>
      </c>
      <c r="G47" s="431">
        <f ca="1">IF(H47&lt;&gt;"",2,"")</f>
        <v>2</v>
      </c>
      <c r="H47" s="432" t="str">
        <f ca="1">IF(R41&lt;&gt;"",R41,"")</f>
        <v>どちらかといえば，している</v>
      </c>
      <c r="I47" s="431">
        <f ca="1">IF(J47&lt;&gt;"",3,"")</f>
        <v>3</v>
      </c>
      <c r="J47" s="432" t="str">
        <f ca="1">IF(S41&lt;&gt;"",S41,"")</f>
        <v>あまりしていない</v>
      </c>
      <c r="K47" s="319"/>
      <c r="L47" s="23"/>
      <c r="M47" s="23"/>
      <c r="N47" s="23"/>
      <c r="O47" s="23"/>
      <c r="P47" s="45"/>
      <c r="Q47" s="45"/>
      <c r="R47" s="45"/>
      <c r="S47" s="45"/>
      <c r="T47" s="45"/>
      <c r="U47" s="45"/>
      <c r="V47" s="245"/>
      <c r="W47" s="245"/>
      <c r="X47" s="45"/>
      <c r="Y47" s="245"/>
      <c r="Z47" s="45"/>
      <c r="AA47" s="39"/>
      <c r="AB47" s="39"/>
      <c r="AC47" s="39"/>
      <c r="AD47" s="39"/>
      <c r="AE47" s="39"/>
      <c r="AF47" s="39"/>
      <c r="AG47" s="39"/>
      <c r="AH47" s="39"/>
    </row>
    <row r="48" spans="1:34" s="33" customFormat="1" ht="20.100000000000001" customHeight="1">
      <c r="A48" s="48"/>
      <c r="B48" s="48"/>
      <c r="C48" s="48"/>
      <c r="D48" s="48"/>
      <c r="E48" s="431">
        <f ca="1">IF(F48&lt;&gt;"",4,"")</f>
        <v>4</v>
      </c>
      <c r="F48" s="432" t="str">
        <f ca="1">IF(T41&lt;&gt;"",T41,"")</f>
        <v>全くしていない</v>
      </c>
      <c r="G48" s="431">
        <f ca="1">IF(H48&lt;&gt;"",5,"")</f>
        <v>5</v>
      </c>
      <c r="H48" s="432" t="str">
        <f ca="1">IF(U41&lt;&gt;"",U41,"")</f>
        <v>その他・無回答</v>
      </c>
      <c r="I48" s="431" t="str">
        <f ca="1">IF(J48&lt;&gt;"",6,"")</f>
        <v/>
      </c>
      <c r="J48" s="432" t="str">
        <f ca="1">IF(V41&lt;&gt;"",V41,"")</f>
        <v/>
      </c>
      <c r="K48" s="319"/>
      <c r="L48" s="23"/>
      <c r="M48" s="23"/>
      <c r="N48" s="23"/>
      <c r="O48" s="23"/>
      <c r="S48" s="240"/>
      <c r="T48" s="240"/>
      <c r="U48" s="240"/>
      <c r="V48" s="92"/>
      <c r="W48" s="45"/>
      <c r="X48" s="45"/>
      <c r="Y48" s="245"/>
      <c r="Z48" s="245"/>
      <c r="AA48" s="39"/>
      <c r="AB48" s="39"/>
      <c r="AC48" s="39"/>
      <c r="AD48" s="39"/>
      <c r="AE48" s="39"/>
      <c r="AF48" s="39"/>
      <c r="AG48" s="39"/>
      <c r="AH48" s="39"/>
    </row>
    <row r="49" spans="1:34" s="33" customFormat="1" ht="20.100000000000001" customHeight="1">
      <c r="A49" s="48"/>
      <c r="B49" s="48"/>
      <c r="C49" s="48"/>
      <c r="D49" s="48"/>
      <c r="E49" s="431" t="str">
        <f ca="1">IF(F49&lt;&gt;"",7,"")</f>
        <v/>
      </c>
      <c r="F49" s="432" t="str">
        <f ca="1">IF(W41&lt;&gt;"",W41,"")</f>
        <v/>
      </c>
      <c r="G49" s="431" t="str">
        <f ca="1">IF(H49&lt;&gt;"",8,"")</f>
        <v/>
      </c>
      <c r="H49" s="432" t="str">
        <f ca="1">IF(X41&lt;&gt;"",X41,"")</f>
        <v/>
      </c>
      <c r="I49" s="431" t="str">
        <f ca="1">IF(J49&lt;&gt;"",9,"")</f>
        <v/>
      </c>
      <c r="J49" s="432" t="str">
        <f ca="1">IF(Y41&lt;&gt;"",Y41,"")</f>
        <v/>
      </c>
      <c r="K49" s="319"/>
      <c r="L49" s="23"/>
      <c r="M49" s="23"/>
      <c r="N49" s="23"/>
      <c r="O49" s="23"/>
      <c r="P49" s="211">
        <v>21</v>
      </c>
      <c r="Q49" s="240">
        <f ca="1">Q38+1</f>
        <v>16</v>
      </c>
      <c r="R49" s="240">
        <f>P49+180</f>
        <v>201</v>
      </c>
      <c r="S49" s="47"/>
      <c r="T49" s="47"/>
      <c r="U49" s="47"/>
      <c r="V49" s="92"/>
      <c r="W49" s="45"/>
      <c r="X49" s="45"/>
      <c r="Y49" s="245"/>
      <c r="Z49" s="245"/>
      <c r="AA49" s="39"/>
      <c r="AB49" s="39"/>
      <c r="AC49" s="39"/>
      <c r="AD49" s="39"/>
      <c r="AE49" s="39"/>
      <c r="AF49" s="39"/>
      <c r="AG49" s="39"/>
      <c r="AH49" s="39"/>
    </row>
    <row r="50" spans="1:34" s="33" customFormat="1" ht="9.9499999999999993" customHeight="1" thickBot="1">
      <c r="A50" s="48"/>
      <c r="B50" s="48"/>
      <c r="C50" s="48"/>
      <c r="D50" s="48"/>
      <c r="E50" s="48"/>
      <c r="F50" s="48"/>
      <c r="G50" s="48"/>
      <c r="H50" s="48"/>
      <c r="I50" s="48"/>
      <c r="J50" s="48"/>
      <c r="K50" s="48"/>
      <c r="L50" s="23"/>
      <c r="M50" s="23"/>
      <c r="N50" s="23"/>
      <c r="O50" s="23"/>
      <c r="Q50" s="47"/>
      <c r="R50" s="47"/>
      <c r="S50" s="47"/>
      <c r="T50" s="47"/>
      <c r="U50" s="47"/>
      <c r="V50" s="92"/>
      <c r="W50" s="45"/>
      <c r="X50" s="45"/>
      <c r="Y50" s="245"/>
      <c r="Z50" s="245"/>
      <c r="AA50" s="39"/>
      <c r="AB50" s="39"/>
      <c r="AC50" s="39"/>
      <c r="AD50" s="39"/>
      <c r="AE50" s="39"/>
      <c r="AF50" s="39"/>
      <c r="AG50" s="39"/>
      <c r="AH50" s="39"/>
    </row>
    <row r="51" spans="1:34" s="33" customFormat="1" ht="20.100000000000001" customHeight="1">
      <c r="A51" s="48"/>
      <c r="B51" s="624">
        <f>IF(P49&lt;&gt;"",P49,"")</f>
        <v>21</v>
      </c>
      <c r="C51" s="625"/>
      <c r="D51" s="48"/>
      <c r="E51" s="48"/>
      <c r="F51" s="48"/>
      <c r="G51" s="48"/>
      <c r="H51" s="48"/>
      <c r="I51" s="48"/>
      <c r="J51" s="48"/>
      <c r="K51" s="48"/>
      <c r="L51" s="23"/>
      <c r="M51" s="23"/>
      <c r="N51" s="23"/>
      <c r="O51" s="23"/>
      <c r="P51" s="40" t="str">
        <f ca="1">IF(P49&lt;&gt;"",VLOOKUP(P49,入力シート!$P$7:$Z$33,2,FALSE),"")</f>
        <v>家で，自分で計画を立てて勉強をしていますか</v>
      </c>
      <c r="Q51" s="446"/>
      <c r="R51" s="446"/>
      <c r="S51" s="446"/>
      <c r="T51" s="446"/>
      <c r="U51" s="446"/>
      <c r="V51" s="446"/>
      <c r="W51" s="446"/>
      <c r="X51" s="446"/>
      <c r="Y51" s="446"/>
      <c r="Z51" s="245"/>
      <c r="AA51" s="39"/>
      <c r="AB51" s="39"/>
      <c r="AC51" s="39"/>
      <c r="AD51" s="39"/>
      <c r="AE51" s="39"/>
      <c r="AF51" s="39"/>
      <c r="AG51" s="39"/>
      <c r="AH51" s="39"/>
    </row>
    <row r="52" spans="1:34" s="33" customFormat="1" ht="6.95" customHeight="1">
      <c r="A52" s="48"/>
      <c r="B52" s="632" t="str">
        <f ca="1">IF(P51&lt;&gt;"",P51,"")</f>
        <v>家で，自分で計画を立てて勉強をしていますか</v>
      </c>
      <c r="C52" s="633"/>
      <c r="D52" s="48"/>
      <c r="E52" s="48"/>
      <c r="F52" s="48"/>
      <c r="G52" s="48"/>
      <c r="H52" s="48"/>
      <c r="I52" s="48"/>
      <c r="J52" s="48"/>
      <c r="K52" s="48"/>
      <c r="L52" s="23"/>
      <c r="M52" s="23"/>
      <c r="N52" s="23"/>
      <c r="O52" s="23"/>
      <c r="Q52" s="619" t="str">
        <f ca="1">IF($P49&lt;&gt;"",IF(INDIRECT("'基礎データ（質問紙）'!"&amp;Q$5&amp;$R49)&lt;&gt;"",INDIRECT("'基礎データ（質問紙）'!"&amp;Q$5&amp;$R49),""),"")</f>
        <v>している</v>
      </c>
      <c r="R52" s="619" t="str">
        <f t="shared" ref="R52:Y52" ca="1" si="8">IF($P49&lt;&gt;"",IF(INDIRECT("'基礎データ（質問紙）'!"&amp;R$5&amp;$R49)&lt;&gt;"",INDIRECT("'基礎データ（質問紙）'!"&amp;R$5&amp;$R49),""),"")</f>
        <v>どちらかといえば,している</v>
      </c>
      <c r="S52" s="619" t="str">
        <f t="shared" ca="1" si="8"/>
        <v>あまりしていない</v>
      </c>
      <c r="T52" s="619" t="str">
        <f t="shared" ca="1" si="8"/>
        <v>全くしていない</v>
      </c>
      <c r="U52" s="619" t="str">
        <f ca="1">IF($P49&lt;&gt;"",IF(INDIRECT("'基礎データ（質問紙）'!"&amp;U$5&amp;$R49)&lt;&gt;"",INDIRECT("'基礎データ（質問紙）'!"&amp;U$5&amp;$R49),""),"")</f>
        <v>その他・無回答</v>
      </c>
      <c r="V52" s="619" t="str">
        <f t="shared" ca="1" si="8"/>
        <v/>
      </c>
      <c r="W52" s="619" t="str">
        <f t="shared" ca="1" si="8"/>
        <v/>
      </c>
      <c r="X52" s="619" t="str">
        <f t="shared" ca="1" si="8"/>
        <v/>
      </c>
      <c r="Y52" s="619" t="str">
        <f t="shared" ca="1" si="8"/>
        <v/>
      </c>
      <c r="Z52" s="245"/>
      <c r="AA52" s="39"/>
      <c r="AB52" s="39"/>
      <c r="AC52" s="39"/>
      <c r="AD52" s="39"/>
      <c r="AE52" s="39"/>
      <c r="AF52" s="39"/>
      <c r="AG52" s="39"/>
      <c r="AH52" s="39"/>
    </row>
    <row r="53" spans="1:34" s="33" customFormat="1" ht="12.6" customHeight="1">
      <c r="A53" s="48"/>
      <c r="B53" s="634"/>
      <c r="C53" s="635"/>
      <c r="D53" s="48"/>
      <c r="E53" s="48"/>
      <c r="F53" s="48"/>
      <c r="G53" s="48"/>
      <c r="H53" s="251"/>
      <c r="I53" s="48"/>
      <c r="J53" s="251"/>
      <c r="K53" s="48"/>
      <c r="L53" s="23"/>
      <c r="M53" s="23"/>
      <c r="N53" s="23"/>
      <c r="O53" s="23"/>
      <c r="Q53" s="620"/>
      <c r="R53" s="620"/>
      <c r="S53" s="620"/>
      <c r="T53" s="620"/>
      <c r="U53" s="620"/>
      <c r="V53" s="620"/>
      <c r="W53" s="620"/>
      <c r="X53" s="620"/>
      <c r="Y53" s="620"/>
      <c r="AA53" s="39"/>
      <c r="AB53" s="39"/>
      <c r="AC53" s="39"/>
      <c r="AD53" s="39"/>
      <c r="AE53" s="39"/>
      <c r="AF53" s="39"/>
      <c r="AG53" s="39"/>
      <c r="AH53" s="39"/>
    </row>
    <row r="54" spans="1:34" s="33" customFormat="1" ht="12.6" customHeight="1">
      <c r="A54" s="48"/>
      <c r="B54" s="634"/>
      <c r="C54" s="635"/>
      <c r="D54" s="48"/>
      <c r="E54" s="48"/>
      <c r="F54" s="48"/>
      <c r="G54" s="48"/>
      <c r="H54" s="48"/>
      <c r="I54" s="48"/>
      <c r="J54" s="48"/>
      <c r="K54" s="48"/>
      <c r="L54" s="23"/>
      <c r="M54" s="23"/>
      <c r="N54" s="23"/>
      <c r="O54" s="23"/>
      <c r="P54" s="40" t="s">
        <v>0</v>
      </c>
      <c r="Q54" s="253">
        <f>IF($P49&lt;&gt;"",IF(VLOOKUP($P49,入力シート!$P$7:$Z$33,Q$4,FALSE)&lt;&gt;"",VLOOKUP($P49,入力シート!$P$7:$Z$33,Q$4,FALSE),""),"")</f>
        <v>5.6</v>
      </c>
      <c r="R54" s="253">
        <f ca="1">IF($P49&lt;&gt;"",IF(R52="その他・無回答",MAX(100-SUM($Q54:Q54),0),IF(VLOOKUP($P49,入力シート!$P$7:$Z$33,R$4,FALSE)&lt;&gt;"",VLOOKUP($P49,入力シート!$P$7:$Z$33,R$4,FALSE),"")),"")</f>
        <v>33.299999999999997</v>
      </c>
      <c r="S54" s="253">
        <f ca="1">IF($P49&lt;&gt;"",IF(S52="その他・無回答",MAX(100-SUM($Q54:R54),0),IF(VLOOKUP($P49,入力シート!$P$7:$Z$33,S$4,FALSE)&lt;&gt;"",VLOOKUP($P49,入力シート!$P$7:$Z$33,S$4,FALSE),"")),"")</f>
        <v>38.9</v>
      </c>
      <c r="T54" s="253">
        <f ca="1">IF($P49&lt;&gt;"",IF(T52="その他・無回答",MAX(100-SUM($Q54:S54),0),IF(VLOOKUP($P49,入力シート!$P$7:$Z$33,T$4,FALSE)&lt;&gt;"",VLOOKUP($P49,入力シート!$P$7:$Z$33,T$4,FALSE),"")),"")</f>
        <v>22.2</v>
      </c>
      <c r="U54" s="253">
        <f ca="1">IF($P49&lt;&gt;"",IF(U52="その他・無回答",MAX(100-SUM($Q54:T54),0),IF(VLOOKUP($P49,入力シート!$P$7:$Z$33,U$4,FALSE)&lt;&gt;"",VLOOKUP($P49,入力シート!$P$7:$Z$33,U$4,FALSE),"")),"")</f>
        <v>0</v>
      </c>
      <c r="V54" s="253" t="str">
        <f ca="1">IF($P49&lt;&gt;"",IF(V52="その他・無回答",MAX(100-SUM($Q54:U54),0),IF(VLOOKUP($P49,入力シート!$P$7:$Z$33,V$4,FALSE)&lt;&gt;"",VLOOKUP($P49,入力シート!$P$7:$Z$33,V$4,FALSE),"")),"")</f>
        <v/>
      </c>
      <c r="W54" s="253" t="str">
        <f ca="1">IF($P49&lt;&gt;"",IF(W52="その他・無回答",MAX(100-SUM($Q54:V54),0),IF(VLOOKUP($P49,入力シート!$P$7:$Z$33,W$4,FALSE)&lt;&gt;"",VLOOKUP($P49,入力シート!$P$7:$Z$33,W$4,FALSE),"")),"")</f>
        <v/>
      </c>
      <c r="X54" s="253" t="str">
        <f ca="1">IF($P49&lt;&gt;"",IF(X52="その他・無回答",MAX(100-SUM($Q54:W54),0),IF(VLOOKUP($P49,入力シート!$P$7:$Z$33,X$4,FALSE)&lt;&gt;"",VLOOKUP($P49,入力シート!$P$7:$Z$33,X$4,FALSE),"")),"")</f>
        <v/>
      </c>
      <c r="Y54" s="253" t="str">
        <f ca="1">IF($P49&lt;&gt;"",IF(Y52="その他・無回答",MAX(100-SUM($Q54:X54),0),IF(VLOOKUP($P49,入力シート!$P$7:$Z$33,Y$4,FALSE)&lt;&gt;"",VLOOKUP($P49,入力シート!$P$7:$Z$33,Y$4,FALSE),"")),"")</f>
        <v/>
      </c>
      <c r="Z54" s="46">
        <f>P49*2+3</f>
        <v>45</v>
      </c>
      <c r="AA54" s="39"/>
      <c r="AB54" s="39"/>
      <c r="AC54" s="39"/>
      <c r="AD54" s="39"/>
      <c r="AE54" s="39"/>
      <c r="AF54" s="39"/>
      <c r="AG54" s="39"/>
      <c r="AH54" s="39"/>
    </row>
    <row r="55" spans="1:34" s="33" customFormat="1" ht="15" customHeight="1">
      <c r="A55" s="48"/>
      <c r="B55" s="634"/>
      <c r="C55" s="635"/>
      <c r="D55" s="48"/>
      <c r="E55" s="48"/>
      <c r="F55" s="48"/>
      <c r="G55" s="48"/>
      <c r="H55" s="48"/>
      <c r="I55" s="48"/>
      <c r="J55" s="48"/>
      <c r="K55" s="48"/>
      <c r="L55" s="23"/>
      <c r="M55" s="23"/>
      <c r="N55" s="23"/>
      <c r="O55" s="23"/>
      <c r="P55" s="40" t="s">
        <v>35</v>
      </c>
      <c r="Q55" s="254">
        <f>IF($P49&lt;&gt;"",IF(VLOOKUP($P49,'基礎データ（質問紙）'!$A$4:$K$174,Q$4,FALSE)&lt;&gt;"",VLOOKUP($P49,'基礎データ（質問紙）'!$A$4:$K$174,Q$4,FALSE),""),"")</f>
        <v>19.3</v>
      </c>
      <c r="R55" s="254">
        <f>IF($P49&lt;&gt;"",IF(VLOOKUP($P49,'基礎データ（質問紙）'!$A$4:$K$174,R$4,FALSE)&lt;&gt;"",VLOOKUP($P49,'基礎データ（質問紙）'!$A$4:$K$174,R$4,FALSE),""),"")</f>
        <v>29.9</v>
      </c>
      <c r="S55" s="254">
        <f>IF($P49&lt;&gt;"",IF(VLOOKUP($P49,'基礎データ（質問紙）'!$A$4:$K$174,S$4,FALSE)&lt;&gt;"",VLOOKUP($P49,'基礎データ（質問紙）'!$A$4:$K$174,S$4,FALSE),""),"")</f>
        <v>34.4</v>
      </c>
      <c r="T55" s="254">
        <f>IF($P49&lt;&gt;"",IF(VLOOKUP($P49,'基礎データ（質問紙）'!$A$4:$K$174,T$4,FALSE)&lt;&gt;"",VLOOKUP($P49,'基礎データ（質問紙）'!$A$4:$K$174,T$4,FALSE),""),"")</f>
        <v>16.2</v>
      </c>
      <c r="U55" s="254">
        <f>IF($P49&lt;&gt;"",IF(VLOOKUP($P49,'基礎データ（質問紙）'!$A$4:$K$174,U$4,FALSE)&lt;&gt;"",VLOOKUP($P49,'基礎データ（質問紙）'!$A$4:$K$174,U$4,FALSE),""),"")</f>
        <v>0.1</v>
      </c>
      <c r="V55" s="254" t="str">
        <f>IF($P49&lt;&gt;"",IF(VLOOKUP($P49,'基礎データ（質問紙）'!$A$4:$K$174,V$4,FALSE)&lt;&gt;"",VLOOKUP($P49,'基礎データ（質問紙）'!$A$4:$K$174,V$4,FALSE),""),"")</f>
        <v/>
      </c>
      <c r="W55" s="254" t="str">
        <f>IF($P49&lt;&gt;"",IF(VLOOKUP($P49,'基礎データ（質問紙）'!$A$4:$K$174,W$4,FALSE)&lt;&gt;"",VLOOKUP($P49,'基礎データ（質問紙）'!$A$4:$K$174,W$4,FALSE),""),"")</f>
        <v/>
      </c>
      <c r="X55" s="254" t="str">
        <f>IF($P49&lt;&gt;"",IF(VLOOKUP($P49,'基礎データ（質問紙）'!$A$4:$K$174,X$4,FALSE)&lt;&gt;"",VLOOKUP($P49,'基礎データ（質問紙）'!$A$4:$K$174,X$4,FALSE),""),"")</f>
        <v/>
      </c>
      <c r="Y55" s="254" t="str">
        <f>IF($P49&lt;&gt;"",IF(VLOOKUP($P49,'基礎データ（質問紙）'!$A$4:$K$174,Y$4,FALSE)&lt;&gt;"",VLOOKUP($P49,'基礎データ（質問紙）'!$A$4:$K$174,Y$4,FALSE),""),"")</f>
        <v/>
      </c>
      <c r="Z55" s="246"/>
      <c r="AA55" s="39"/>
      <c r="AB55" s="39"/>
      <c r="AC55" s="39"/>
      <c r="AD55" s="39"/>
      <c r="AE55" s="39"/>
      <c r="AF55" s="39"/>
      <c r="AG55" s="39"/>
      <c r="AH55" s="39"/>
    </row>
    <row r="56" spans="1:34" s="33" customFormat="1" ht="15" customHeight="1">
      <c r="A56" s="48"/>
      <c r="B56" s="634"/>
      <c r="C56" s="635"/>
      <c r="D56" s="48"/>
      <c r="E56" s="48"/>
      <c r="F56" s="48"/>
      <c r="G56" s="48"/>
      <c r="H56" s="48"/>
      <c r="I56" s="48"/>
      <c r="J56" s="48"/>
      <c r="K56" s="48"/>
      <c r="L56" s="23"/>
      <c r="M56" s="23"/>
      <c r="N56" s="23"/>
      <c r="O56" s="23"/>
      <c r="P56" s="40" t="s">
        <v>36</v>
      </c>
      <c r="Q56" s="254">
        <f t="shared" ref="Q56:Y56" ca="1" si="9">IF($P49&lt;&gt;"",IF(INDIRECT("'基礎データ（質問紙）'!"&amp;Q$5&amp;$Z54+1)&lt;&gt;"",INDIRECT("'基礎データ（質問紙）'!"&amp;Q$5&amp;$Z54+1),""),"")</f>
        <v>26.7</v>
      </c>
      <c r="R56" s="254">
        <f t="shared" ca="1" si="9"/>
        <v>35.5</v>
      </c>
      <c r="S56" s="254">
        <f t="shared" ca="1" si="9"/>
        <v>28.8</v>
      </c>
      <c r="T56" s="254">
        <f t="shared" ca="1" si="9"/>
        <v>9</v>
      </c>
      <c r="U56" s="254">
        <f t="shared" ca="1" si="9"/>
        <v>0</v>
      </c>
      <c r="V56" s="254" t="str">
        <f t="shared" ca="1" si="9"/>
        <v/>
      </c>
      <c r="W56" s="254" t="str">
        <f t="shared" ca="1" si="9"/>
        <v/>
      </c>
      <c r="X56" s="254" t="str">
        <f t="shared" ca="1" si="9"/>
        <v/>
      </c>
      <c r="Y56" s="254" t="str">
        <f t="shared" ca="1" si="9"/>
        <v/>
      </c>
      <c r="Z56" s="247"/>
      <c r="AA56" s="39"/>
      <c r="AB56" s="39"/>
      <c r="AC56" s="39"/>
      <c r="AD56" s="39"/>
      <c r="AE56" s="39"/>
      <c r="AF56" s="39"/>
      <c r="AG56" s="39"/>
      <c r="AH56" s="39"/>
    </row>
    <row r="57" spans="1:34" s="33" customFormat="1" ht="12.6" customHeight="1">
      <c r="A57" s="48"/>
      <c r="B57" s="634"/>
      <c r="C57" s="635"/>
      <c r="D57" s="48"/>
      <c r="E57" s="48"/>
      <c r="F57" s="48"/>
      <c r="G57" s="48"/>
      <c r="H57" s="48"/>
      <c r="I57" s="48"/>
      <c r="J57" s="48"/>
      <c r="K57" s="48"/>
      <c r="L57" s="23"/>
      <c r="M57" s="23"/>
      <c r="N57" s="23"/>
      <c r="O57" s="23"/>
      <c r="P57" s="165"/>
      <c r="Q57" s="165"/>
      <c r="R57" s="165"/>
      <c r="S57" s="165"/>
      <c r="T57" s="165"/>
      <c r="U57" s="165"/>
      <c r="V57" s="165"/>
      <c r="W57" s="247"/>
      <c r="X57" s="247"/>
      <c r="Y57" s="247"/>
      <c r="Z57" s="247"/>
      <c r="AA57" s="66"/>
      <c r="AB57" s="66"/>
      <c r="AC57" s="39"/>
      <c r="AD57" s="39"/>
      <c r="AE57" s="39"/>
      <c r="AF57" s="39"/>
      <c r="AG57" s="39"/>
      <c r="AH57" s="39"/>
    </row>
    <row r="58" spans="1:34" s="33" customFormat="1" ht="20.100000000000001" customHeight="1" thickBot="1">
      <c r="A58" s="48"/>
      <c r="B58" s="636"/>
      <c r="C58" s="637"/>
      <c r="D58" s="48"/>
      <c r="E58" s="431">
        <f ca="1">IF(F58&lt;&gt;"",1,"")</f>
        <v>1</v>
      </c>
      <c r="F58" s="432" t="str">
        <f ca="1">IF(Q52&lt;&gt;"",Q52,"")</f>
        <v>している</v>
      </c>
      <c r="G58" s="431">
        <f ca="1">IF(H58&lt;&gt;"",2,"")</f>
        <v>2</v>
      </c>
      <c r="H58" s="432" t="str">
        <f ca="1">IF(R52&lt;&gt;"",R52,"")</f>
        <v>どちらかといえば,している</v>
      </c>
      <c r="I58" s="431">
        <f ca="1">IF(J58&lt;&gt;"",3,"")</f>
        <v>3</v>
      </c>
      <c r="J58" s="432" t="str">
        <f ca="1">IF(S52&lt;&gt;"",S52,"")</f>
        <v>あまりしていない</v>
      </c>
      <c r="K58" s="319"/>
      <c r="L58" s="23"/>
      <c r="M58" s="23"/>
      <c r="N58" s="23"/>
      <c r="O58" s="23"/>
      <c r="P58" s="165"/>
      <c r="Q58" s="165"/>
      <c r="R58" s="165"/>
      <c r="S58" s="165"/>
      <c r="T58" s="165"/>
      <c r="U58" s="165"/>
      <c r="V58" s="165"/>
      <c r="W58" s="247"/>
      <c r="X58" s="247"/>
      <c r="Y58" s="247"/>
      <c r="Z58" s="247"/>
      <c r="AA58" s="66"/>
      <c r="AB58" s="66"/>
      <c r="AC58" s="39"/>
      <c r="AD58" s="39"/>
      <c r="AE58" s="39"/>
      <c r="AF58" s="39"/>
      <c r="AG58" s="39"/>
      <c r="AH58" s="39"/>
    </row>
    <row r="59" spans="1:34" s="33" customFormat="1" ht="20.100000000000001" customHeight="1">
      <c r="A59" s="48"/>
      <c r="B59" s="48"/>
      <c r="C59" s="48"/>
      <c r="D59" s="48"/>
      <c r="E59" s="431">
        <f ca="1">IF(F59&lt;&gt;"",4,"")</f>
        <v>4</v>
      </c>
      <c r="F59" s="432" t="str">
        <f ca="1">IF(T52&lt;&gt;"",T52,"")</f>
        <v>全くしていない</v>
      </c>
      <c r="G59" s="431">
        <f ca="1">IF(H59&lt;&gt;"",5,"")</f>
        <v>5</v>
      </c>
      <c r="H59" s="432" t="str">
        <f ca="1">IF(U52&lt;&gt;"",U52,"")</f>
        <v>その他・無回答</v>
      </c>
      <c r="I59" s="431" t="str">
        <f ca="1">IF(J59&lt;&gt;"",6,"")</f>
        <v/>
      </c>
      <c r="J59" s="432" t="str">
        <f ca="1">IF(V52&lt;&gt;"",V52,"")</f>
        <v/>
      </c>
      <c r="K59" s="319"/>
      <c r="L59" s="23"/>
      <c r="M59" s="23"/>
      <c r="N59" s="23"/>
      <c r="O59" s="23"/>
      <c r="P59" s="165"/>
      <c r="Q59" s="165"/>
      <c r="R59" s="165"/>
      <c r="S59" s="165"/>
      <c r="T59" s="165"/>
      <c r="U59" s="165"/>
      <c r="V59" s="165"/>
      <c r="W59" s="247"/>
      <c r="X59" s="247"/>
      <c r="Y59" s="247"/>
      <c r="Z59" s="247"/>
      <c r="AA59" s="66"/>
      <c r="AB59" s="66"/>
      <c r="AC59" s="66"/>
      <c r="AD59" s="66"/>
      <c r="AE59" s="66"/>
      <c r="AF59" s="66"/>
      <c r="AG59" s="39"/>
      <c r="AH59" s="39"/>
    </row>
    <row r="60" spans="1:34" s="33" customFormat="1" ht="20.100000000000001" customHeight="1">
      <c r="A60" s="48"/>
      <c r="B60" s="48"/>
      <c r="C60" s="48"/>
      <c r="D60" s="48"/>
      <c r="E60" s="431" t="str">
        <f ca="1">IF(F60&lt;&gt;"",7,"")</f>
        <v/>
      </c>
      <c r="F60" s="432" t="str">
        <f ca="1">IF(W52&lt;&gt;"",W52,"")</f>
        <v/>
      </c>
      <c r="G60" s="431" t="str">
        <f ca="1">IF(H60&lt;&gt;"",8,"")</f>
        <v/>
      </c>
      <c r="H60" s="432" t="str">
        <f ca="1">IF(X52&lt;&gt;"",X52,"")</f>
        <v/>
      </c>
      <c r="I60" s="431" t="str">
        <f ca="1">IF(J60&lt;&gt;"",9,"")</f>
        <v/>
      </c>
      <c r="J60" s="432" t="str">
        <f ca="1">IF(Y52&lt;&gt;"",Y52,"")</f>
        <v/>
      </c>
      <c r="K60" s="319"/>
      <c r="L60" s="23"/>
      <c r="M60" s="23"/>
      <c r="N60" s="23"/>
      <c r="O60" s="23"/>
      <c r="P60" s="165"/>
      <c r="Q60" s="165"/>
      <c r="R60" s="165"/>
      <c r="S60" s="165"/>
      <c r="T60" s="165"/>
      <c r="U60" s="165"/>
      <c r="V60" s="165"/>
      <c r="W60" s="247"/>
      <c r="X60" s="247"/>
      <c r="Y60" s="247"/>
      <c r="Z60" s="247"/>
      <c r="AA60" s="66"/>
      <c r="AB60" s="66"/>
      <c r="AC60" s="66"/>
      <c r="AD60" s="66"/>
      <c r="AE60" s="66"/>
      <c r="AF60" s="66"/>
      <c r="AG60" s="39"/>
      <c r="AH60" s="39"/>
    </row>
    <row r="61" spans="1:34" s="33" customFormat="1" ht="6.95" customHeight="1">
      <c r="A61" s="48"/>
      <c r="B61" s="48"/>
      <c r="C61" s="48"/>
      <c r="D61" s="48"/>
      <c r="E61" s="48"/>
      <c r="F61" s="250"/>
      <c r="G61" s="48"/>
      <c r="H61" s="250"/>
      <c r="I61" s="48"/>
      <c r="J61" s="250"/>
      <c r="K61" s="48"/>
      <c r="L61" s="23"/>
      <c r="M61" s="23"/>
      <c r="N61" s="23"/>
      <c r="O61" s="23"/>
      <c r="P61" s="165"/>
      <c r="Q61" s="165"/>
      <c r="R61" s="165"/>
      <c r="S61" s="165"/>
      <c r="T61" s="165"/>
      <c r="U61" s="165"/>
      <c r="V61" s="165"/>
      <c r="W61" s="247"/>
      <c r="X61" s="247"/>
      <c r="Y61" s="247"/>
      <c r="Z61" s="247"/>
      <c r="AA61" s="66"/>
      <c r="AB61" s="66"/>
      <c r="AC61" s="66"/>
      <c r="AD61" s="66"/>
      <c r="AE61" s="66"/>
      <c r="AF61" s="66"/>
      <c r="AG61" s="39"/>
      <c r="AH61" s="39"/>
    </row>
    <row r="62" spans="1:34" s="66" customFormat="1" ht="13.5" customHeight="1">
      <c r="A62" s="621" t="e">
        <f ca="1">"("&amp;VLOOKUP(P2,入力シート!$AS:$AT,2,FALSE)&amp;")"</f>
        <v>#N/A</v>
      </c>
      <c r="B62" s="621"/>
      <c r="C62" s="621"/>
      <c r="D62" s="621"/>
      <c r="E62" s="621"/>
      <c r="F62" s="621"/>
      <c r="G62" s="621"/>
      <c r="H62" s="621"/>
      <c r="I62" s="621"/>
      <c r="J62" s="621"/>
      <c r="K62" s="621"/>
      <c r="L62" s="23"/>
      <c r="M62" s="93"/>
      <c r="N62" s="93"/>
      <c r="O62" s="93"/>
      <c r="P62" s="165"/>
      <c r="Q62" s="165"/>
      <c r="R62" s="165"/>
      <c r="S62" s="165"/>
      <c r="T62" s="165"/>
      <c r="U62" s="165"/>
      <c r="V62" s="165"/>
      <c r="W62" s="247"/>
      <c r="X62" s="247"/>
      <c r="Y62" s="247"/>
      <c r="Z62" s="247"/>
    </row>
    <row r="63" spans="1:34" s="66" customFormat="1" ht="13.5" customHeight="1">
      <c r="A63" s="63"/>
      <c r="B63" s="63"/>
      <c r="C63" s="63"/>
      <c r="D63" s="63"/>
      <c r="E63" s="63"/>
      <c r="F63" s="63"/>
      <c r="G63" s="63"/>
      <c r="H63" s="63"/>
      <c r="I63" s="63"/>
      <c r="J63" s="63"/>
      <c r="K63" s="63"/>
      <c r="L63" s="23"/>
      <c r="M63" s="93"/>
      <c r="N63" s="93"/>
      <c r="O63" s="93"/>
      <c r="P63" s="166"/>
      <c r="Q63" s="166"/>
      <c r="R63" s="166"/>
      <c r="S63" s="166"/>
      <c r="T63" s="166"/>
      <c r="U63" s="166"/>
      <c r="V63" s="166"/>
      <c r="W63" s="248"/>
      <c r="X63" s="248"/>
      <c r="Y63" s="248"/>
      <c r="Z63" s="248"/>
      <c r="AA63" s="63"/>
      <c r="AB63" s="63"/>
      <c r="AC63" s="63"/>
      <c r="AD63" s="63"/>
      <c r="AE63" s="63"/>
      <c r="AF63" s="63"/>
    </row>
    <row r="64" spans="1:34" s="66" customFormat="1" ht="13.5" customHeight="1">
      <c r="A64" s="63"/>
      <c r="B64" s="63"/>
      <c r="C64" s="63"/>
      <c r="D64" s="63"/>
      <c r="E64" s="63"/>
      <c r="F64" s="63"/>
      <c r="G64" s="63"/>
      <c r="H64" s="63"/>
      <c r="I64" s="63"/>
      <c r="J64" s="63"/>
      <c r="K64" s="63"/>
      <c r="L64" s="23"/>
      <c r="M64" s="93"/>
      <c r="N64" s="93"/>
      <c r="O64" s="93"/>
      <c r="P64" s="166"/>
      <c r="Q64" s="166"/>
      <c r="R64" s="166"/>
      <c r="S64" s="166"/>
      <c r="T64" s="166"/>
      <c r="U64" s="166"/>
      <c r="V64" s="166"/>
      <c r="W64" s="248"/>
      <c r="X64" s="248"/>
      <c r="Y64" s="248"/>
      <c r="Z64" s="248"/>
      <c r="AA64" s="63"/>
      <c r="AB64" s="63"/>
      <c r="AC64" s="63"/>
      <c r="AD64" s="63"/>
      <c r="AE64" s="63"/>
      <c r="AF64" s="63"/>
    </row>
    <row r="65" spans="1:32" s="66" customFormat="1" ht="13.5" customHeight="1">
      <c r="A65" s="63"/>
      <c r="B65" s="63"/>
      <c r="C65" s="63"/>
      <c r="D65" s="63"/>
      <c r="E65" s="63"/>
      <c r="F65" s="63"/>
      <c r="G65" s="63"/>
      <c r="H65" s="63"/>
      <c r="I65" s="63"/>
      <c r="J65" s="63"/>
      <c r="K65" s="63"/>
      <c r="L65" s="23"/>
      <c r="M65" s="93"/>
      <c r="N65" s="93"/>
      <c r="O65" s="93"/>
      <c r="P65" s="167"/>
      <c r="Q65" s="167"/>
      <c r="R65" s="167"/>
      <c r="S65" s="167"/>
      <c r="T65" s="167"/>
      <c r="U65" s="167"/>
      <c r="V65" s="167"/>
      <c r="W65" s="249"/>
      <c r="X65" s="249"/>
      <c r="Y65" s="249"/>
      <c r="Z65" s="249"/>
      <c r="AA65" s="63"/>
      <c r="AB65" s="63"/>
      <c r="AC65" s="63"/>
      <c r="AD65" s="63"/>
      <c r="AE65" s="63"/>
      <c r="AF65" s="63"/>
    </row>
    <row r="66" spans="1:32" s="66" customFormat="1" ht="13.5" customHeight="1">
      <c r="A66" s="63"/>
      <c r="B66" s="63"/>
      <c r="C66" s="63"/>
      <c r="D66" s="63"/>
      <c r="E66" s="63"/>
      <c r="F66" s="63"/>
      <c r="G66" s="63"/>
      <c r="H66" s="63"/>
      <c r="I66" s="63"/>
      <c r="J66" s="63"/>
      <c r="K66" s="63"/>
      <c r="L66" s="23"/>
      <c r="M66" s="93"/>
      <c r="N66" s="93"/>
      <c r="O66" s="93"/>
      <c r="P66" s="167"/>
      <c r="Q66" s="167"/>
      <c r="R66" s="167"/>
      <c r="S66" s="167"/>
      <c r="T66" s="167"/>
      <c r="U66" s="167"/>
      <c r="V66" s="167"/>
      <c r="W66" s="249"/>
      <c r="X66" s="249"/>
      <c r="Y66" s="249"/>
      <c r="Z66" s="249"/>
      <c r="AA66" s="63"/>
      <c r="AB66" s="63"/>
      <c r="AC66" s="63"/>
      <c r="AD66" s="63"/>
      <c r="AE66" s="63"/>
      <c r="AF66" s="63"/>
    </row>
    <row r="67" spans="1:32" s="90" customFormat="1">
      <c r="A67" s="63"/>
      <c r="B67" s="63"/>
      <c r="C67" s="63"/>
      <c r="D67" s="63"/>
      <c r="E67" s="63"/>
      <c r="F67" s="63"/>
      <c r="G67" s="63"/>
      <c r="H67" s="63"/>
      <c r="I67" s="63"/>
      <c r="J67" s="63"/>
      <c r="K67" s="63"/>
      <c r="L67" s="63"/>
      <c r="M67" s="63"/>
      <c r="N67" s="63"/>
      <c r="O67" s="63"/>
      <c r="P67" s="167"/>
      <c r="Q67" s="167"/>
      <c r="R67" s="167"/>
      <c r="S67" s="167"/>
      <c r="T67" s="167"/>
      <c r="U67" s="167"/>
      <c r="V67" s="167"/>
      <c r="W67" s="249"/>
      <c r="X67" s="249"/>
      <c r="Y67" s="249"/>
      <c r="Z67" s="249"/>
      <c r="AA67" s="63"/>
      <c r="AB67" s="63"/>
    </row>
    <row r="68" spans="1:32" s="90" customFormat="1">
      <c r="A68" s="63"/>
      <c r="B68" s="63"/>
      <c r="C68" s="63"/>
      <c r="D68" s="63"/>
      <c r="E68" s="63"/>
      <c r="F68" s="63"/>
      <c r="G68" s="63"/>
      <c r="H68" s="63"/>
      <c r="I68" s="63"/>
      <c r="J68" s="63"/>
      <c r="K68" s="63"/>
      <c r="L68" s="63"/>
      <c r="M68" s="63"/>
      <c r="N68" s="63"/>
      <c r="O68" s="63"/>
      <c r="P68" s="167"/>
      <c r="Q68" s="167"/>
      <c r="R68" s="167"/>
      <c r="S68" s="167"/>
      <c r="T68" s="167"/>
      <c r="U68" s="167"/>
      <c r="V68" s="167"/>
      <c r="W68" s="249"/>
      <c r="X68" s="249"/>
      <c r="Y68" s="249"/>
      <c r="Z68" s="249"/>
      <c r="AA68" s="63"/>
      <c r="AB68" s="63"/>
    </row>
    <row r="69" spans="1:32" s="90" customFormat="1">
      <c r="A69" s="63"/>
      <c r="B69" s="63"/>
      <c r="C69" s="63"/>
      <c r="D69" s="63"/>
      <c r="E69" s="63"/>
      <c r="F69" s="63"/>
      <c r="G69" s="63"/>
      <c r="H69" s="63"/>
      <c r="I69" s="63"/>
      <c r="J69" s="63"/>
      <c r="K69" s="63"/>
      <c r="P69" s="167"/>
      <c r="Q69" s="167"/>
      <c r="R69" s="167"/>
      <c r="S69" s="167"/>
      <c r="T69" s="167"/>
      <c r="U69" s="167"/>
      <c r="V69" s="167"/>
      <c r="W69" s="249"/>
      <c r="X69" s="249"/>
      <c r="Y69" s="249"/>
      <c r="Z69" s="249"/>
      <c r="AA69" s="63"/>
      <c r="AB69" s="63"/>
      <c r="AC69" s="63"/>
      <c r="AD69" s="63"/>
      <c r="AE69" s="63"/>
      <c r="AF69" s="63"/>
    </row>
    <row r="70" spans="1:32" s="63" customFormat="1">
      <c r="P70" s="167"/>
      <c r="Q70" s="167"/>
      <c r="R70" s="167"/>
      <c r="S70" s="167"/>
      <c r="T70" s="167"/>
      <c r="U70" s="167"/>
      <c r="V70" s="167"/>
      <c r="W70" s="249"/>
      <c r="X70" s="249"/>
      <c r="Y70" s="249"/>
      <c r="Z70" s="249"/>
    </row>
    <row r="71" spans="1:32" s="63" customFormat="1">
      <c r="P71" s="167"/>
      <c r="Q71" s="167"/>
      <c r="R71" s="167"/>
      <c r="S71" s="167"/>
      <c r="T71" s="167"/>
      <c r="U71" s="167"/>
      <c r="V71" s="167"/>
      <c r="W71" s="249"/>
      <c r="X71" s="249"/>
      <c r="Y71" s="249"/>
      <c r="Z71" s="249"/>
    </row>
    <row r="72" spans="1:32" s="63" customFormat="1">
      <c r="P72" s="167"/>
      <c r="Q72" s="167"/>
      <c r="R72" s="167"/>
      <c r="S72" s="167"/>
      <c r="T72" s="167"/>
      <c r="U72" s="167"/>
      <c r="V72" s="167"/>
      <c r="W72" s="249"/>
      <c r="X72" s="249"/>
      <c r="Y72" s="249"/>
      <c r="Z72" s="249"/>
    </row>
    <row r="73" spans="1:32" s="63" customFormat="1">
      <c r="P73" s="167"/>
      <c r="Q73" s="167"/>
      <c r="R73" s="167"/>
      <c r="S73" s="167"/>
      <c r="T73" s="167"/>
      <c r="U73" s="167"/>
      <c r="V73" s="167"/>
      <c r="W73" s="249"/>
      <c r="X73" s="249"/>
      <c r="Y73" s="249"/>
      <c r="Z73" s="249"/>
    </row>
    <row r="74" spans="1:32" s="63" customFormat="1">
      <c r="P74" s="167"/>
      <c r="Q74" s="167"/>
      <c r="R74" s="167"/>
      <c r="S74" s="167"/>
      <c r="T74" s="167"/>
      <c r="U74" s="167"/>
      <c r="V74" s="167"/>
      <c r="W74" s="249"/>
      <c r="X74" s="249"/>
      <c r="Y74" s="249"/>
      <c r="Z74" s="249"/>
    </row>
    <row r="75" spans="1:32" s="63" customFormat="1">
      <c r="P75" s="167"/>
      <c r="Q75" s="167"/>
      <c r="R75" s="167"/>
      <c r="S75" s="167"/>
      <c r="T75" s="167"/>
      <c r="U75" s="167"/>
      <c r="V75" s="167"/>
      <c r="W75" s="249"/>
      <c r="X75" s="249"/>
      <c r="Y75" s="249"/>
      <c r="Z75" s="249"/>
    </row>
    <row r="76" spans="1:32" s="63" customFormat="1">
      <c r="P76" s="167"/>
      <c r="Q76" s="167"/>
      <c r="R76" s="167"/>
      <c r="S76" s="167"/>
      <c r="T76" s="167"/>
      <c r="U76" s="167"/>
      <c r="V76" s="167"/>
      <c r="W76" s="249"/>
      <c r="X76" s="249"/>
      <c r="Y76" s="249"/>
      <c r="Z76" s="249"/>
    </row>
    <row r="77" spans="1:32" s="63" customFormat="1">
      <c r="P77" s="167"/>
      <c r="Q77" s="167"/>
      <c r="R77" s="167"/>
      <c r="S77" s="167"/>
      <c r="T77" s="167"/>
      <c r="U77" s="167"/>
      <c r="V77" s="167"/>
      <c r="W77" s="249"/>
      <c r="X77" s="249"/>
      <c r="Y77" s="249"/>
      <c r="Z77" s="249"/>
    </row>
    <row r="78" spans="1:32" s="63" customFormat="1">
      <c r="P78" s="167"/>
      <c r="Q78" s="167"/>
      <c r="R78" s="167"/>
      <c r="S78" s="167"/>
      <c r="T78" s="167"/>
      <c r="U78" s="167"/>
      <c r="V78" s="167"/>
      <c r="W78" s="249"/>
      <c r="X78" s="249"/>
      <c r="Y78" s="249"/>
      <c r="Z78" s="249"/>
    </row>
    <row r="79" spans="1:32" s="63" customFormat="1">
      <c r="P79" s="167"/>
      <c r="Q79" s="167"/>
      <c r="R79" s="167"/>
      <c r="S79" s="167"/>
      <c r="T79" s="167"/>
      <c r="U79" s="167"/>
      <c r="V79" s="167"/>
      <c r="W79" s="249"/>
      <c r="X79" s="249"/>
      <c r="Y79" s="249"/>
      <c r="Z79" s="249"/>
    </row>
    <row r="80" spans="1:32" s="63" customFormat="1">
      <c r="P80" s="167"/>
      <c r="Q80" s="167"/>
      <c r="R80" s="167"/>
      <c r="S80" s="167"/>
      <c r="T80" s="167"/>
      <c r="U80" s="167"/>
      <c r="V80" s="167"/>
      <c r="W80" s="249"/>
      <c r="X80" s="249"/>
      <c r="Y80" s="249"/>
      <c r="Z80" s="249"/>
    </row>
    <row r="81" spans="1:32" s="63" customFormat="1">
      <c r="P81" s="167"/>
      <c r="Q81" s="167"/>
      <c r="R81" s="167"/>
      <c r="S81" s="167"/>
      <c r="T81" s="167"/>
      <c r="U81" s="167"/>
      <c r="V81" s="167"/>
      <c r="W81" s="249"/>
      <c r="X81" s="249"/>
      <c r="Y81" s="249"/>
      <c r="Z81" s="249"/>
    </row>
    <row r="82" spans="1:32" s="63" customFormat="1">
      <c r="P82" s="167"/>
      <c r="Q82" s="167"/>
      <c r="R82" s="167"/>
      <c r="S82" s="167"/>
      <c r="T82" s="167"/>
      <c r="U82" s="167"/>
      <c r="V82" s="167"/>
      <c r="W82" s="249"/>
      <c r="X82" s="249"/>
      <c r="Y82" s="249"/>
      <c r="Z82" s="249"/>
    </row>
    <row r="83" spans="1:32" s="63" customFormat="1">
      <c r="B83"/>
      <c r="C83"/>
      <c r="P83" s="167"/>
      <c r="Q83" s="167"/>
      <c r="R83" s="167"/>
      <c r="S83" s="167"/>
      <c r="T83" s="167"/>
      <c r="U83" s="167"/>
      <c r="V83" s="167"/>
      <c r="W83" s="249"/>
      <c r="X83" s="249"/>
      <c r="Y83" s="249"/>
      <c r="Z83" s="249"/>
    </row>
    <row r="84" spans="1:32" s="63" customFormat="1">
      <c r="A84"/>
      <c r="B84"/>
      <c r="C84"/>
      <c r="D84"/>
      <c r="E84"/>
      <c r="F84"/>
      <c r="G84"/>
      <c r="H84"/>
      <c r="I84"/>
      <c r="J84"/>
      <c r="K84"/>
      <c r="P84" s="167"/>
      <c r="Q84" s="167"/>
      <c r="R84" s="167"/>
      <c r="S84" s="167"/>
      <c r="T84" s="167"/>
      <c r="U84" s="167"/>
      <c r="V84" s="167"/>
      <c r="W84" s="249"/>
      <c r="X84" s="249"/>
      <c r="Y84" s="249"/>
      <c r="Z84" s="249"/>
    </row>
    <row r="85" spans="1:32" s="63" customFormat="1">
      <c r="A85"/>
      <c r="B85"/>
      <c r="C85"/>
      <c r="D85"/>
      <c r="E85"/>
      <c r="F85"/>
      <c r="G85"/>
      <c r="H85"/>
      <c r="I85"/>
      <c r="J85"/>
      <c r="K85"/>
      <c r="P85" s="167"/>
      <c r="Q85" s="167"/>
      <c r="R85" s="167"/>
      <c r="S85" s="167"/>
      <c r="T85" s="167"/>
      <c r="U85" s="167"/>
      <c r="V85" s="167"/>
      <c r="W85" s="249"/>
      <c r="X85" s="249"/>
      <c r="Y85" s="249"/>
      <c r="Z85" s="249"/>
    </row>
    <row r="86" spans="1:32" s="63" customFormat="1">
      <c r="A86"/>
      <c r="B86"/>
      <c r="C86"/>
      <c r="D86"/>
      <c r="E86"/>
      <c r="F86"/>
      <c r="G86"/>
      <c r="H86"/>
      <c r="I86"/>
      <c r="J86"/>
      <c r="K86"/>
      <c r="P86" s="167"/>
      <c r="Q86" s="167"/>
      <c r="R86" s="167"/>
      <c r="S86" s="167"/>
      <c r="T86" s="167"/>
      <c r="U86" s="167"/>
      <c r="V86" s="167"/>
      <c r="W86" s="249"/>
      <c r="X86" s="249"/>
      <c r="Y86" s="249"/>
      <c r="Z86" s="249"/>
    </row>
    <row r="87" spans="1:32" s="63" customFormat="1">
      <c r="A87"/>
      <c r="B87"/>
      <c r="C87"/>
      <c r="D87"/>
      <c r="E87"/>
      <c r="F87"/>
      <c r="G87"/>
      <c r="H87"/>
      <c r="I87"/>
      <c r="J87"/>
      <c r="K87"/>
      <c r="P87" s="167"/>
      <c r="Q87" s="167"/>
      <c r="R87" s="167"/>
      <c r="S87" s="167"/>
      <c r="T87" s="167"/>
      <c r="U87" s="167"/>
      <c r="V87" s="167"/>
      <c r="W87" s="249"/>
      <c r="X87" s="249"/>
      <c r="Y87" s="249"/>
      <c r="Z87" s="249"/>
    </row>
    <row r="88" spans="1:32" s="63" customFormat="1">
      <c r="A88"/>
      <c r="B88"/>
      <c r="C88"/>
      <c r="D88"/>
      <c r="E88"/>
      <c r="F88"/>
      <c r="G88"/>
      <c r="H88"/>
      <c r="I88"/>
      <c r="J88"/>
      <c r="K88"/>
      <c r="P88" s="47"/>
      <c r="Q88" s="47"/>
      <c r="R88" s="47"/>
      <c r="S88" s="47"/>
      <c r="T88" s="47"/>
      <c r="U88" s="47"/>
      <c r="V88" s="47"/>
      <c r="W88" s="196"/>
      <c r="X88" s="196"/>
      <c r="Y88" s="196"/>
      <c r="Z88" s="196"/>
    </row>
    <row r="89" spans="1:32" s="63" customFormat="1">
      <c r="A89"/>
      <c r="B89"/>
      <c r="C89"/>
      <c r="D89"/>
      <c r="E89"/>
      <c r="F89"/>
      <c r="G89"/>
      <c r="H89"/>
      <c r="I89"/>
      <c r="J89"/>
      <c r="K89"/>
      <c r="P89" s="47"/>
      <c r="Q89" s="47"/>
      <c r="R89" s="47"/>
      <c r="S89" s="47"/>
      <c r="T89" s="47"/>
      <c r="U89" s="47"/>
      <c r="V89" s="47"/>
      <c r="W89" s="196"/>
      <c r="X89" s="196"/>
      <c r="Y89" s="196"/>
      <c r="Z89" s="196"/>
    </row>
    <row r="90" spans="1:32" s="63" customFormat="1">
      <c r="A90"/>
      <c r="B90"/>
      <c r="C90"/>
      <c r="D90"/>
      <c r="E90"/>
      <c r="F90"/>
      <c r="G90"/>
      <c r="H90"/>
      <c r="I90"/>
      <c r="J90"/>
      <c r="K90"/>
      <c r="P90" s="47"/>
      <c r="Q90" s="47"/>
      <c r="R90" s="47"/>
      <c r="S90" s="47"/>
      <c r="T90" s="47"/>
      <c r="U90" s="47"/>
      <c r="V90" s="47"/>
      <c r="W90" s="196"/>
      <c r="X90" s="196"/>
      <c r="Y90" s="196"/>
      <c r="Z90" s="196"/>
      <c r="AA90"/>
      <c r="AB90"/>
    </row>
    <row r="91" spans="1:32" s="63" customFormat="1">
      <c r="A91"/>
      <c r="B91"/>
      <c r="C91"/>
      <c r="D91"/>
      <c r="E91"/>
      <c r="F91"/>
      <c r="G91"/>
      <c r="H91"/>
      <c r="I91"/>
      <c r="J91"/>
      <c r="K91"/>
      <c r="P91" s="47"/>
      <c r="Q91" s="47"/>
      <c r="R91" s="47"/>
      <c r="S91" s="47"/>
      <c r="T91" s="47"/>
      <c r="U91" s="47"/>
      <c r="V91" s="47"/>
      <c r="W91" s="196"/>
      <c r="X91" s="196"/>
      <c r="Y91" s="196"/>
      <c r="Z91" s="196"/>
      <c r="AA91"/>
      <c r="AB91"/>
    </row>
    <row r="92" spans="1:32" s="63" customFormat="1">
      <c r="A92"/>
      <c r="B92"/>
      <c r="C92"/>
      <c r="D92"/>
      <c r="E92"/>
      <c r="F92"/>
      <c r="G92"/>
      <c r="H92"/>
      <c r="I92"/>
      <c r="J92"/>
      <c r="K92"/>
      <c r="P92" s="47"/>
      <c r="Q92" s="47"/>
      <c r="R92" s="47"/>
      <c r="S92" s="47"/>
      <c r="T92" s="47"/>
      <c r="U92" s="47"/>
      <c r="V92" s="47"/>
      <c r="W92" s="196"/>
      <c r="X92" s="196"/>
      <c r="Y92" s="196"/>
      <c r="Z92" s="196"/>
      <c r="AA92"/>
      <c r="AB92"/>
      <c r="AC92"/>
      <c r="AD92"/>
      <c r="AE92"/>
      <c r="AF92"/>
    </row>
  </sheetData>
  <mergeCells count="42">
    <mergeCell ref="X41:X42"/>
    <mergeCell ref="Y41:Y42"/>
    <mergeCell ref="B51:C51"/>
    <mergeCell ref="B52:C58"/>
    <mergeCell ref="Q52:Q53"/>
    <mergeCell ref="R52:R53"/>
    <mergeCell ref="S52:S53"/>
    <mergeCell ref="T52:T53"/>
    <mergeCell ref="U52:U53"/>
    <mergeCell ref="V52:V53"/>
    <mergeCell ref="W52:W53"/>
    <mergeCell ref="X52:X53"/>
    <mergeCell ref="Y52:Y53"/>
    <mergeCell ref="T41:T42"/>
    <mergeCell ref="U41:U42"/>
    <mergeCell ref="A62:K62"/>
    <mergeCell ref="V41:V42"/>
    <mergeCell ref="W41:W42"/>
    <mergeCell ref="B40:C40"/>
    <mergeCell ref="B41:C47"/>
    <mergeCell ref="Q41:Q42"/>
    <mergeCell ref="R41:R42"/>
    <mergeCell ref="S41:S42"/>
    <mergeCell ref="B19:C25"/>
    <mergeCell ref="P19:Y20"/>
    <mergeCell ref="B29:C29"/>
    <mergeCell ref="B30:C36"/>
    <mergeCell ref="Q30:Q31"/>
    <mergeCell ref="R30:R31"/>
    <mergeCell ref="S30:S31"/>
    <mergeCell ref="T30:T31"/>
    <mergeCell ref="U30:U31"/>
    <mergeCell ref="V30:V31"/>
    <mergeCell ref="W30:W31"/>
    <mergeCell ref="X30:X31"/>
    <mergeCell ref="Y30:Y31"/>
    <mergeCell ref="B18:C18"/>
    <mergeCell ref="B2:C2"/>
    <mergeCell ref="B4:C4"/>
    <mergeCell ref="B5:C5"/>
    <mergeCell ref="B7:C7"/>
    <mergeCell ref="B8:C14"/>
  </mergeCells>
  <phoneticPr fontId="4"/>
  <pageMargins left="0.39370078740157483" right="0.39370078740157483" top="0.39370078740157483" bottom="0.19685039370078741" header="0.31496062992125984" footer="0.31496062992125984"/>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P92"/>
  <sheetViews>
    <sheetView topLeftCell="A2" workbookViewId="0">
      <selection activeCell="J37" sqref="J37"/>
    </sheetView>
  </sheetViews>
  <sheetFormatPr defaultRowHeight="13.5"/>
  <cols>
    <col min="1" max="1" width="1.375" customWidth="1"/>
    <col min="2" max="2" width="4.625" customWidth="1"/>
    <col min="3" max="3" width="16.625" customWidth="1"/>
    <col min="4" max="5" width="4.625" customWidth="1"/>
    <col min="6" max="6" width="16.625" customWidth="1"/>
    <col min="7" max="7" width="4.625" customWidth="1"/>
    <col min="8" max="8" width="16.625" customWidth="1"/>
    <col min="9" max="9" width="4.625" customWidth="1"/>
    <col min="10" max="10" width="16.625" customWidth="1"/>
    <col min="11" max="11" width="4.625" customWidth="1"/>
    <col min="12" max="15" width="1.625" style="90" customWidth="1"/>
    <col min="16" max="16" width="8.5" style="47" customWidth="1"/>
    <col min="17" max="17" width="7.75" style="47" customWidth="1"/>
    <col min="18" max="22" width="6.625" style="47" customWidth="1"/>
    <col min="23" max="26" width="9" style="196"/>
  </cols>
  <sheetData>
    <row r="1" spans="1:42" ht="6" hidden="1" customHeight="1">
      <c r="A1" s="88"/>
      <c r="B1" s="88"/>
      <c r="C1" s="88"/>
      <c r="D1" s="89"/>
      <c r="E1" s="89"/>
      <c r="F1" s="89"/>
      <c r="G1" s="89"/>
      <c r="H1" s="89"/>
      <c r="I1" s="89"/>
      <c r="J1" s="48"/>
      <c r="K1" s="48"/>
    </row>
    <row r="2" spans="1:42" ht="30" customHeight="1">
      <c r="A2" s="89"/>
      <c r="B2" s="639"/>
      <c r="C2" s="639"/>
      <c r="D2" s="89"/>
      <c r="E2" s="89"/>
      <c r="F2" s="89"/>
      <c r="G2" s="89"/>
      <c r="H2" s="89"/>
      <c r="I2" s="89"/>
      <c r="J2" s="48"/>
      <c r="K2" s="48"/>
      <c r="P2" s="47" t="str">
        <f ca="1">RIGHT(CELL("filename",A1),LEN(CELL("filename",A1))-FIND("]", CELL("filename",A1)))</f>
        <v>(５)児童質問紙より(3)</v>
      </c>
      <c r="Q2" s="263">
        <f ca="1">VALUE(LEFT(RIGHT(P2,2),1))</f>
        <v>3</v>
      </c>
    </row>
    <row r="3" spans="1:42" ht="6.95" customHeight="1" thickBot="1">
      <c r="A3" s="66"/>
      <c r="B3" s="287"/>
      <c r="C3" s="287"/>
      <c r="D3" s="66"/>
      <c r="E3" s="66"/>
      <c r="F3" s="66"/>
      <c r="G3" s="66"/>
      <c r="H3" s="66"/>
      <c r="I3" s="66"/>
      <c r="J3" s="48"/>
      <c r="K3" s="48"/>
      <c r="Q3" s="263"/>
    </row>
    <row r="4" spans="1:42" ht="13.5" customHeight="1">
      <c r="A4" s="66"/>
      <c r="B4" s="622" t="s">
        <v>1</v>
      </c>
      <c r="C4" s="623"/>
      <c r="D4" s="66"/>
      <c r="E4" s="66"/>
      <c r="F4" s="66"/>
      <c r="G4" s="66"/>
      <c r="H4" s="66"/>
      <c r="I4" s="66"/>
      <c r="J4" s="48"/>
      <c r="K4" s="48"/>
      <c r="Q4" s="240">
        <v>3</v>
      </c>
      <c r="R4" s="240">
        <v>4</v>
      </c>
      <c r="S4" s="240">
        <v>5</v>
      </c>
      <c r="T4" s="240">
        <v>6</v>
      </c>
      <c r="U4" s="240">
        <v>7</v>
      </c>
      <c r="V4" s="240">
        <v>8</v>
      </c>
      <c r="W4" s="241">
        <v>9</v>
      </c>
      <c r="X4" s="242">
        <v>10</v>
      </c>
      <c r="Y4" s="242">
        <v>11</v>
      </c>
      <c r="Z4" s="243"/>
      <c r="AA4" s="242"/>
      <c r="AB4" s="242"/>
      <c r="AC4" s="196"/>
      <c r="AD4" s="196"/>
      <c r="AE4" s="196"/>
      <c r="AF4" s="196"/>
      <c r="AG4" s="196"/>
      <c r="AH4" s="196"/>
      <c r="AI4" s="196"/>
      <c r="AJ4" s="196"/>
      <c r="AK4" s="196"/>
      <c r="AL4" s="196"/>
      <c r="AM4" s="196"/>
      <c r="AN4" s="196"/>
      <c r="AO4" s="196"/>
      <c r="AP4" s="196"/>
    </row>
    <row r="5" spans="1:42" ht="13.5" customHeight="1" thickBot="1">
      <c r="A5" s="89"/>
      <c r="B5" s="640" t="s">
        <v>154</v>
      </c>
      <c r="C5" s="641"/>
      <c r="D5" s="89"/>
      <c r="E5" s="66"/>
      <c r="F5" s="66"/>
      <c r="G5" s="66"/>
      <c r="H5" s="66"/>
      <c r="I5" s="66"/>
      <c r="J5" s="66"/>
      <c r="K5" s="66"/>
      <c r="Q5" s="264" t="s">
        <v>85</v>
      </c>
      <c r="R5" s="264" t="s">
        <v>86</v>
      </c>
      <c r="S5" s="264" t="s">
        <v>87</v>
      </c>
      <c r="T5" s="264" t="s">
        <v>88</v>
      </c>
      <c r="U5" s="264" t="s">
        <v>89</v>
      </c>
      <c r="V5" s="264" t="s">
        <v>90</v>
      </c>
      <c r="W5" s="264" t="s">
        <v>91</v>
      </c>
      <c r="X5" s="264" t="s">
        <v>92</v>
      </c>
      <c r="Y5" s="264" t="s">
        <v>93</v>
      </c>
      <c r="Z5" s="244"/>
      <c r="AA5" s="196"/>
      <c r="AB5" s="196"/>
      <c r="AC5" s="196"/>
      <c r="AD5" s="196"/>
      <c r="AE5" s="196"/>
      <c r="AF5" s="196"/>
      <c r="AG5" s="196"/>
      <c r="AH5" s="196"/>
      <c r="AI5" s="196"/>
      <c r="AJ5" s="196"/>
      <c r="AK5" s="196"/>
      <c r="AL5" s="196"/>
      <c r="AM5" s="196"/>
      <c r="AN5" s="196"/>
      <c r="AO5" s="196"/>
      <c r="AP5" s="196"/>
    </row>
    <row r="6" spans="1:42" ht="6.95" customHeight="1" thickBot="1">
      <c r="A6" s="48"/>
      <c r="B6" s="48"/>
      <c r="C6" s="48"/>
      <c r="D6" s="48"/>
      <c r="E6" s="66"/>
      <c r="F6" s="66"/>
      <c r="G6" s="66"/>
      <c r="H6" s="66"/>
      <c r="I6" s="66"/>
      <c r="J6" s="66"/>
      <c r="K6" s="66"/>
      <c r="Z6" s="244"/>
      <c r="AA6" s="196"/>
      <c r="AB6" s="196"/>
      <c r="AC6" s="196"/>
      <c r="AD6" s="196"/>
      <c r="AE6" s="196"/>
      <c r="AF6" s="196"/>
      <c r="AG6" s="196"/>
      <c r="AH6" s="196"/>
      <c r="AI6" s="196"/>
      <c r="AJ6" s="196"/>
      <c r="AK6" s="196"/>
      <c r="AL6" s="196"/>
      <c r="AM6" s="196"/>
      <c r="AN6" s="196"/>
      <c r="AO6" s="196"/>
      <c r="AP6" s="196"/>
    </row>
    <row r="7" spans="1:42" ht="20.100000000000001" customHeight="1">
      <c r="A7" s="48"/>
      <c r="B7" s="624">
        <f ca="1">IF(P10&lt;&gt;"",P10,"")</f>
        <v>32</v>
      </c>
      <c r="C7" s="625"/>
      <c r="D7" s="48"/>
      <c r="E7" s="66"/>
      <c r="F7" s="66"/>
      <c r="G7" s="66"/>
      <c r="H7" s="66"/>
      <c r="I7" s="66"/>
      <c r="J7" s="66"/>
      <c r="K7" s="66"/>
      <c r="Q7" s="47">
        <v>1</v>
      </c>
      <c r="R7" s="244">
        <v>2</v>
      </c>
      <c r="S7" s="244">
        <v>3</v>
      </c>
      <c r="T7" s="244">
        <v>4</v>
      </c>
      <c r="U7" s="244">
        <v>5</v>
      </c>
      <c r="V7" s="244">
        <v>6</v>
      </c>
      <c r="W7" s="244">
        <v>7</v>
      </c>
      <c r="X7" s="244">
        <v>8</v>
      </c>
      <c r="Y7" s="244">
        <v>9</v>
      </c>
      <c r="AA7" s="45"/>
      <c r="AB7" s="45"/>
      <c r="AC7" s="45"/>
      <c r="AD7" s="45"/>
      <c r="AE7" s="196"/>
      <c r="AF7" s="196"/>
      <c r="AG7" s="196"/>
      <c r="AH7" s="196"/>
      <c r="AI7" s="196"/>
      <c r="AJ7" s="196"/>
      <c r="AK7" s="196"/>
      <c r="AL7" s="196"/>
      <c r="AM7" s="196"/>
      <c r="AN7" s="196"/>
      <c r="AO7" s="196"/>
      <c r="AP7" s="196"/>
    </row>
    <row r="8" spans="1:42" ht="6.95" customHeight="1">
      <c r="A8" s="48"/>
      <c r="B8" s="626" t="str">
        <f ca="1">IF(P11&lt;&gt;"",P11,"")</f>
        <v>先生は，あなたのよいところを認めてくれていると思いますか</v>
      </c>
      <c r="C8" s="627"/>
      <c r="D8" s="48"/>
      <c r="E8" s="66"/>
      <c r="F8" s="66"/>
      <c r="G8" s="66"/>
      <c r="H8" s="66"/>
      <c r="I8" s="66"/>
      <c r="J8" s="66"/>
      <c r="K8" s="66"/>
      <c r="S8" s="240"/>
      <c r="T8" s="240"/>
      <c r="U8" s="240"/>
      <c r="V8" s="92"/>
      <c r="W8" s="45"/>
      <c r="X8" s="45"/>
      <c r="Y8" s="245"/>
      <c r="Z8" s="245"/>
      <c r="AA8" s="39"/>
      <c r="AB8" s="39"/>
      <c r="AC8" s="33"/>
      <c r="AD8" s="33"/>
      <c r="AE8" s="39"/>
      <c r="AF8" s="39"/>
    </row>
    <row r="9" spans="1:42" s="33" customFormat="1" ht="12.6" customHeight="1">
      <c r="A9" s="48"/>
      <c r="B9" s="628"/>
      <c r="C9" s="629"/>
      <c r="D9" s="48"/>
      <c r="E9" s="48"/>
      <c r="F9" s="48"/>
      <c r="G9" s="48"/>
      <c r="H9" s="251"/>
      <c r="I9" s="48"/>
      <c r="J9" s="251"/>
      <c r="K9" s="48"/>
      <c r="L9" s="23"/>
      <c r="M9" s="23"/>
      <c r="N9" s="23"/>
      <c r="O9" s="23"/>
      <c r="S9" s="47"/>
      <c r="T9" s="47"/>
      <c r="U9" s="47"/>
      <c r="V9" s="92"/>
      <c r="W9" s="45"/>
      <c r="X9" s="45"/>
      <c r="Y9" s="245"/>
      <c r="Z9" s="245"/>
      <c r="AA9" s="39"/>
      <c r="AB9" s="39"/>
      <c r="AE9" s="39"/>
      <c r="AF9" s="39"/>
      <c r="AG9" s="39"/>
      <c r="AH9" s="39"/>
    </row>
    <row r="10" spans="1:42" s="33" customFormat="1" ht="12.6" customHeight="1">
      <c r="A10" s="48"/>
      <c r="B10" s="628"/>
      <c r="C10" s="629"/>
      <c r="D10" s="48"/>
      <c r="E10" s="48"/>
      <c r="F10" s="48"/>
      <c r="G10" s="48"/>
      <c r="H10" s="48"/>
      <c r="I10" s="48"/>
      <c r="J10" s="48"/>
      <c r="K10" s="48"/>
      <c r="L10" s="23"/>
      <c r="M10" s="23"/>
      <c r="N10" s="23"/>
      <c r="O10" s="23"/>
      <c r="P10" s="252">
        <f ca="1">IF(INDIRECT("入力シート!P"&amp;Q10)&lt;&gt;0,INDIRECT("入力シート!P"&amp;Q10),"")</f>
        <v>32</v>
      </c>
      <c r="Q10" s="240">
        <f ca="1">(Q2-1)*5+7</f>
        <v>17</v>
      </c>
      <c r="R10" s="240">
        <f ca="1">P10+180</f>
        <v>212</v>
      </c>
      <c r="S10" s="47"/>
      <c r="T10" s="47"/>
      <c r="U10" s="47"/>
      <c r="V10" s="92"/>
      <c r="W10" s="45"/>
      <c r="X10" s="45"/>
      <c r="Y10" s="245"/>
      <c r="Z10" s="245"/>
      <c r="AA10" s="39"/>
      <c r="AB10" s="39"/>
      <c r="AC10" s="39"/>
      <c r="AD10" s="39"/>
      <c r="AE10" s="39"/>
      <c r="AF10" s="39"/>
      <c r="AG10" s="39"/>
      <c r="AH10" s="39"/>
    </row>
    <row r="11" spans="1:42" s="33" customFormat="1" ht="12.6" customHeight="1">
      <c r="A11" s="48"/>
      <c r="B11" s="628"/>
      <c r="C11" s="629"/>
      <c r="D11" s="48"/>
      <c r="E11" s="48"/>
      <c r="F11" s="48"/>
      <c r="G11" s="48"/>
      <c r="H11" s="48"/>
      <c r="I11" s="48"/>
      <c r="J11" s="48"/>
      <c r="K11" s="48"/>
      <c r="L11" s="23"/>
      <c r="M11" s="23"/>
      <c r="N11" s="23"/>
      <c r="O11" s="23"/>
      <c r="P11" s="40" t="str">
        <f ca="1">IF(P10&lt;&gt;"",VLOOKUP(P10,入力シート!$P$7:$Z$33,2,FALSE),"")</f>
        <v>先生は，あなたのよいところを認めてくれていると思いますか</v>
      </c>
      <c r="AA11" s="39"/>
      <c r="AB11" s="39"/>
      <c r="AC11" s="39"/>
      <c r="AD11" s="39"/>
      <c r="AE11" s="39"/>
      <c r="AF11" s="39"/>
      <c r="AG11" s="39"/>
      <c r="AH11" s="39"/>
    </row>
    <row r="12" spans="1:42" s="33" customFormat="1" ht="12.6" customHeight="1">
      <c r="A12" s="48"/>
      <c r="B12" s="628"/>
      <c r="C12" s="629"/>
      <c r="D12" s="48"/>
      <c r="E12" s="48"/>
      <c r="F12" s="48"/>
      <c r="G12" s="48"/>
      <c r="H12" s="48"/>
      <c r="I12" s="48"/>
      <c r="J12" s="48"/>
      <c r="K12" s="48"/>
      <c r="L12" s="23"/>
      <c r="M12" s="23"/>
      <c r="N12" s="23"/>
      <c r="O12" s="23"/>
      <c r="P12" s="42"/>
      <c r="Q12" s="446" t="str">
        <f t="shared" ref="Q12:Y12" ca="1" si="0">IF($P10&lt;&gt;"",IF(INDIRECT("'基礎データ（質問紙）'!"&amp;Q$5&amp;$R10)&lt;&gt;"",INDIRECT("'基礎データ（質問紙）'!"&amp;Q$5&amp;$R10),""),"")</f>
        <v>当てはまる</v>
      </c>
      <c r="R12" s="446" t="str">
        <f t="shared" ca="1" si="0"/>
        <v>どちらかといえば,当てはまる</v>
      </c>
      <c r="S12" s="446" t="str">
        <f t="shared" ca="1" si="0"/>
        <v>どちらかといえば,当てはまらない</v>
      </c>
      <c r="T12" s="446" t="str">
        <f t="shared" ca="1" si="0"/>
        <v>当てはまらない</v>
      </c>
      <c r="U12" s="446" t="str">
        <f t="shared" ca="1" si="0"/>
        <v>その他・無回答</v>
      </c>
      <c r="V12" s="446" t="str">
        <f t="shared" ca="1" si="0"/>
        <v/>
      </c>
      <c r="W12" s="446" t="str">
        <f t="shared" ca="1" si="0"/>
        <v/>
      </c>
      <c r="X12" s="446" t="str">
        <f t="shared" ca="1" si="0"/>
        <v/>
      </c>
      <c r="Y12" s="446" t="str">
        <f t="shared" ca="1" si="0"/>
        <v/>
      </c>
      <c r="Z12" s="245"/>
      <c r="AA12" s="39"/>
      <c r="AB12" s="39"/>
      <c r="AC12" s="39"/>
      <c r="AD12" s="39"/>
      <c r="AE12" s="39"/>
      <c r="AF12" s="39"/>
      <c r="AG12" s="39"/>
      <c r="AH12" s="39"/>
    </row>
    <row r="13" spans="1:42" s="33" customFormat="1" ht="12.6" customHeight="1">
      <c r="A13" s="48"/>
      <c r="B13" s="628"/>
      <c r="C13" s="629"/>
      <c r="D13" s="48"/>
      <c r="E13" s="48"/>
      <c r="F13" s="48"/>
      <c r="G13" s="48"/>
      <c r="H13" s="48"/>
      <c r="I13" s="48"/>
      <c r="J13" s="48"/>
      <c r="K13" s="48"/>
      <c r="L13" s="23"/>
      <c r="M13" s="23"/>
      <c r="N13" s="23"/>
      <c r="O13" s="23"/>
      <c r="P13" s="40" t="s">
        <v>0</v>
      </c>
      <c r="Q13" s="253">
        <f ca="1">IF($P10&lt;&gt;"",IF(VLOOKUP($P10,入力シート!$P$7:$Z$33,Q$4,FALSE)&lt;&gt;"",VLOOKUP($P10,入力シート!$P$7:$Z$33,Q$4,FALSE),""),"")</f>
        <v>61.1</v>
      </c>
      <c r="R13" s="253">
        <f ca="1">IF($P10&lt;&gt;"",IF(R12="その他・無回答",MAX(100-SUM($Q13:Q13),0),IF(VLOOKUP($P10,入力シート!$P$7:$Z$33,R$4,FALSE)&lt;&gt;"",VLOOKUP($P10,入力シート!$P$7:$Z$33,R$4,FALSE),"")),"")</f>
        <v>27.8</v>
      </c>
      <c r="S13" s="253">
        <f ca="1">IF($P10&lt;&gt;"",IF(S12="その他・無回答",MAX(100-SUM($Q13:R13),0),IF(VLOOKUP($P10,入力シート!$P$7:$Z$33,S$4,FALSE)&lt;&gt;"",VLOOKUP($P10,入力シート!$P$7:$Z$33,S$4,FALSE),"")),"")</f>
        <v>5.6</v>
      </c>
      <c r="T13" s="253">
        <f ca="1">IF($P10&lt;&gt;"",IF(T12="その他・無回答",MAX(100-SUM($Q13:S13),0),IF(VLOOKUP($P10,入力シート!$P$7:$Z$33,T$4,FALSE)&lt;&gt;"",VLOOKUP($P10,入力シート!$P$7:$Z$33,T$4,FALSE),"")),"")</f>
        <v>5.6</v>
      </c>
      <c r="U13" s="253">
        <f ca="1">IF($P10&lt;&gt;"",IF(U12="その他・無回答",MAX(100-SUM($Q13:T13),0),IF(VLOOKUP($P10,入力シート!$P$7:$Z$33,U$4,FALSE)&lt;&gt;"",VLOOKUP($P10,入力シート!$P$7:$Z$33,U$4,FALSE),"")),"")</f>
        <v>0</v>
      </c>
      <c r="V13" s="253" t="str">
        <f ca="1">IF($P10&lt;&gt;"",IF(V12="その他・無回答",MAX(100-SUM($Q13:U13),0),IF(VLOOKUP($P10,入力シート!$P$7:$Z$33,V$4,FALSE)&lt;&gt;"",VLOOKUP($P10,入力シート!$P$7:$Z$33,V$4,FALSE),"")),"")</f>
        <v/>
      </c>
      <c r="W13" s="253" t="str">
        <f ca="1">IF($P10&lt;&gt;"",IF(W12="その他・無回答",MAX(100-SUM($Q13:V13),0),IF(VLOOKUP($P10,入力シート!$P$7:$Z$33,W$4,FALSE)&lt;&gt;"",VLOOKUP($P10,入力シート!$P$7:$Z$33,W$4,FALSE),"")),"")</f>
        <v/>
      </c>
      <c r="X13" s="253" t="str">
        <f ca="1">IF($P10&lt;&gt;"",IF(X12="その他・無回答",MAX(100-SUM($Q13:W13),0),IF(VLOOKUP($P10,入力シート!$P$7:$Z$33,X$4,FALSE)&lt;&gt;"",VLOOKUP($P10,入力シート!$P$7:$Z$33,X$4,FALSE),"")),"")</f>
        <v/>
      </c>
      <c r="Y13" s="253" t="str">
        <f ca="1">IF($P10&lt;&gt;"",IF(Y12="その他・無回答",MAX(100-SUM($Q13:X13),0),IF(VLOOKUP($P10,入力シート!$P$7:$Z$33,Y$4,FALSE)&lt;&gt;"",VLOOKUP($P10,入力シート!$P$7:$Z$33,Y$4,FALSE),"")),"")</f>
        <v/>
      </c>
      <c r="Z13" s="245"/>
      <c r="AA13" s="39"/>
      <c r="AB13" s="39"/>
      <c r="AC13" s="39"/>
      <c r="AD13" s="39"/>
      <c r="AE13" s="39"/>
      <c r="AF13" s="39"/>
      <c r="AG13" s="39"/>
      <c r="AH13" s="39"/>
    </row>
    <row r="14" spans="1:42" s="33" customFormat="1" ht="15" customHeight="1" thickBot="1">
      <c r="A14" s="48"/>
      <c r="B14" s="630"/>
      <c r="C14" s="631"/>
      <c r="D14" s="48"/>
      <c r="E14" s="431">
        <f ca="1">IF(F14&lt;&gt;"",1,"")</f>
        <v>1</v>
      </c>
      <c r="F14" s="432" t="str">
        <f ca="1">IF(Q12&lt;&gt;"",Q12,"")</f>
        <v>当てはまる</v>
      </c>
      <c r="G14" s="431">
        <f ca="1">IF(H14&lt;&gt;"",2,"")</f>
        <v>2</v>
      </c>
      <c r="H14" s="432" t="str">
        <f ca="1">IF(R12&lt;&gt;"",R12,"")</f>
        <v>どちらかといえば,当てはまる</v>
      </c>
      <c r="I14" s="431">
        <f ca="1">IF(J14&lt;&gt;"",3,"")</f>
        <v>3</v>
      </c>
      <c r="J14" s="432" t="str">
        <f ca="1">IF(S12&lt;&gt;"",S12,"")</f>
        <v>どちらかといえば,当てはまらない</v>
      </c>
      <c r="K14" s="319"/>
      <c r="L14" s="23"/>
      <c r="M14" s="23"/>
      <c r="N14" s="23"/>
      <c r="O14" s="23"/>
      <c r="P14" s="40" t="s">
        <v>35</v>
      </c>
      <c r="Q14" s="254">
        <f ca="1">IF($P10&lt;&gt;"",IF(VLOOKUP($P10,'基礎データ（質問紙）'!$A$4:$K$174,Q$4,FALSE)&lt;&gt;"",VLOOKUP($P10,'基礎データ（質問紙）'!$A$4:$K$174,Q$4,FALSE),""),"")</f>
        <v>37.1</v>
      </c>
      <c r="R14" s="254">
        <f ca="1">IF($P10&lt;&gt;"",IF(VLOOKUP($P10,'基礎データ（質問紙）'!$A$4:$K$174,R$4,FALSE)&lt;&gt;"",VLOOKUP($P10,'基礎データ（質問紙）'!$A$4:$K$174,R$4,FALSE),""),"")</f>
        <v>40.5</v>
      </c>
      <c r="S14" s="254">
        <f ca="1">IF($P10&lt;&gt;"",IF(VLOOKUP($P10,'基礎データ（質問紙）'!$A$4:$K$174,S$4,FALSE)&lt;&gt;"",VLOOKUP($P10,'基礎データ（質問紙）'!$A$4:$K$174,S$4,FALSE),""),"")</f>
        <v>15.9</v>
      </c>
      <c r="T14" s="254">
        <f ca="1">IF($P10&lt;&gt;"",IF(VLOOKUP($P10,'基礎データ（質問紙）'!$A$4:$K$174,T$4,FALSE)&lt;&gt;"",VLOOKUP($P10,'基礎データ（質問紙）'!$A$4:$K$174,T$4,FALSE),""),"")</f>
        <v>6.3</v>
      </c>
      <c r="U14" s="254">
        <f ca="1">IF($P10&lt;&gt;"",IF(VLOOKUP($P10,'基礎データ（質問紙）'!$A$4:$K$174,U$4,FALSE)&lt;&gt;"",VLOOKUP($P10,'基礎データ（質問紙）'!$A$4:$K$174,U$4,FALSE),""),"")</f>
        <v>0.2</v>
      </c>
      <c r="V14" s="254" t="str">
        <f ca="1">IF($P10&lt;&gt;"",IF(VLOOKUP($P10,'基礎データ（質問紙）'!$A$4:$K$174,V$4,FALSE)&lt;&gt;"",VLOOKUP($P10,'基礎データ（質問紙）'!$A$4:$K$174,V$4,FALSE),""),"")</f>
        <v/>
      </c>
      <c r="W14" s="254" t="str">
        <f ca="1">IF($P10&lt;&gt;"",IF(VLOOKUP($P10,'基礎データ（質問紙）'!$A$4:$K$174,W$4,FALSE)&lt;&gt;"",VLOOKUP($P10,'基礎データ（質問紙）'!$A$4:$K$174,W$4,FALSE),""),"")</f>
        <v/>
      </c>
      <c r="X14" s="254" t="str">
        <f ca="1">IF($P10&lt;&gt;"",IF(VLOOKUP($P10,'基礎データ（質問紙）'!$A$4:$K$174,X$4,FALSE)&lt;&gt;"",VLOOKUP($P10,'基礎データ（質問紙）'!$A$4:$K$174,X$4,FALSE),""),"")</f>
        <v/>
      </c>
      <c r="Y14" s="254" t="str">
        <f ca="1">IF($P10&lt;&gt;"",IF(VLOOKUP($P10,'基礎データ（質問紙）'!$A$4:$K$174,Y$4,FALSE)&lt;&gt;"",VLOOKUP($P10,'基礎データ（質問紙）'!$A$4:$K$174,Y$4,FALSE),""),"")</f>
        <v/>
      </c>
      <c r="Z14" s="46">
        <f ca="1">P10*2+3</f>
        <v>67</v>
      </c>
      <c r="AA14" s="39"/>
      <c r="AB14" s="39"/>
      <c r="AC14" s="39"/>
      <c r="AD14" s="39"/>
      <c r="AE14" s="39"/>
      <c r="AF14" s="39"/>
      <c r="AG14" s="39"/>
      <c r="AH14" s="39"/>
    </row>
    <row r="15" spans="1:42" s="33" customFormat="1" ht="15" customHeight="1">
      <c r="A15" s="48"/>
      <c r="B15" s="48"/>
      <c r="C15" s="48"/>
      <c r="D15" s="48"/>
      <c r="E15" s="431">
        <f ca="1">IF(F15&lt;&gt;"",4,"")</f>
        <v>4</v>
      </c>
      <c r="F15" s="432" t="str">
        <f ca="1">IF(T12&lt;&gt;"",T12,"")</f>
        <v>当てはまらない</v>
      </c>
      <c r="G15" s="431">
        <f ca="1">IF(H15&lt;&gt;"",5,"")</f>
        <v>5</v>
      </c>
      <c r="H15" s="432" t="str">
        <f ca="1">IF(U12&lt;&gt;"",U12,"")</f>
        <v>その他・無回答</v>
      </c>
      <c r="I15" s="431" t="str">
        <f ca="1">IF(J15&lt;&gt;"",6,"")</f>
        <v/>
      </c>
      <c r="J15" s="432" t="str">
        <f ca="1">IF(V12&lt;&gt;"",V12,"")</f>
        <v/>
      </c>
      <c r="K15" s="319"/>
      <c r="L15" s="23"/>
      <c r="M15" s="23"/>
      <c r="N15" s="23"/>
      <c r="O15" s="23"/>
      <c r="P15" s="40" t="s">
        <v>36</v>
      </c>
      <c r="Q15" s="254">
        <f t="shared" ref="Q15:Y15" ca="1" si="1">IF($P10&lt;&gt;"",IF(INDIRECT("'基礎データ（質問紙）'!"&amp;Q$5&amp;$Z14+1)&lt;&gt;"",INDIRECT("'基礎データ（質問紙）'!"&amp;Q$5&amp;$Z14+1),""),"")</f>
        <v>42.2</v>
      </c>
      <c r="R15" s="254">
        <f t="shared" ca="1" si="1"/>
        <v>40.4</v>
      </c>
      <c r="S15" s="254">
        <f t="shared" ca="1" si="1"/>
        <v>12.7</v>
      </c>
      <c r="T15" s="254">
        <f t="shared" ca="1" si="1"/>
        <v>4.5</v>
      </c>
      <c r="U15" s="254">
        <f t="shared" ca="1" si="1"/>
        <v>0.2</v>
      </c>
      <c r="V15" s="254" t="str">
        <f t="shared" ca="1" si="1"/>
        <v/>
      </c>
      <c r="W15" s="254" t="str">
        <f t="shared" ca="1" si="1"/>
        <v/>
      </c>
      <c r="X15" s="254" t="str">
        <f t="shared" ca="1" si="1"/>
        <v/>
      </c>
      <c r="Y15" s="254" t="str">
        <f t="shared" ca="1" si="1"/>
        <v/>
      </c>
      <c r="Z15" s="246"/>
      <c r="AA15" s="39"/>
      <c r="AB15" s="39"/>
      <c r="AC15" s="39"/>
      <c r="AD15" s="39"/>
      <c r="AE15" s="39"/>
      <c r="AF15" s="39"/>
      <c r="AG15" s="39"/>
      <c r="AH15" s="39"/>
    </row>
    <row r="16" spans="1:42" s="33" customFormat="1" ht="20.100000000000001" customHeight="1">
      <c r="A16" s="48"/>
      <c r="B16" s="48"/>
      <c r="C16" s="48"/>
      <c r="D16" s="48"/>
      <c r="E16" s="431" t="str">
        <f ca="1">IF(F16&lt;&gt;"",7,"")</f>
        <v/>
      </c>
      <c r="F16" s="432" t="str">
        <f ca="1">IF(W12&lt;&gt;"",W12,"")</f>
        <v/>
      </c>
      <c r="G16" s="431" t="str">
        <f ca="1">IF(H16&lt;&gt;"",8,"")</f>
        <v/>
      </c>
      <c r="H16" s="432" t="str">
        <f ca="1">IF(X12&lt;&gt;"",X12,"")</f>
        <v/>
      </c>
      <c r="I16" s="431" t="str">
        <f ca="1">IF(J16&lt;&gt;"",9,"")</f>
        <v/>
      </c>
      <c r="J16" s="432" t="str">
        <f ca="1">IF(Y12&lt;&gt;"",Y12,"")</f>
        <v/>
      </c>
      <c r="K16" s="319"/>
      <c r="L16" s="23"/>
      <c r="M16" s="23"/>
      <c r="N16" s="23"/>
      <c r="O16" s="23"/>
      <c r="P16" s="40"/>
      <c r="Q16" s="256"/>
      <c r="R16" s="257"/>
      <c r="S16" s="45"/>
      <c r="T16" s="245"/>
      <c r="U16" s="256"/>
      <c r="V16" s="257"/>
      <c r="W16" s="45"/>
      <c r="X16" s="245"/>
      <c r="Y16" s="245"/>
      <c r="Z16" s="245"/>
      <c r="AA16" s="39"/>
      <c r="AB16" s="39"/>
      <c r="AC16" s="39"/>
      <c r="AD16" s="39"/>
      <c r="AE16" s="39"/>
      <c r="AF16" s="39"/>
      <c r="AG16" s="39"/>
      <c r="AH16" s="39"/>
    </row>
    <row r="17" spans="1:34" s="33" customFormat="1" ht="9.9499999999999993" customHeight="1" thickBot="1">
      <c r="A17" s="48"/>
      <c r="B17" s="48"/>
      <c r="C17" s="48"/>
      <c r="D17" s="48"/>
      <c r="E17" s="48"/>
      <c r="F17" s="48"/>
      <c r="G17" s="48"/>
      <c r="H17" s="48"/>
      <c r="I17" s="48"/>
      <c r="J17" s="48"/>
      <c r="K17" s="48"/>
      <c r="L17" s="23"/>
      <c r="M17" s="23"/>
      <c r="N17" s="23"/>
      <c r="O17" s="23"/>
      <c r="P17" s="40"/>
      <c r="Q17" s="256"/>
      <c r="R17" s="257"/>
      <c r="S17" s="45"/>
      <c r="T17" s="245"/>
      <c r="U17" s="256"/>
      <c r="V17" s="257"/>
      <c r="W17" s="45"/>
      <c r="X17" s="245"/>
      <c r="Y17" s="245"/>
      <c r="Z17" s="245"/>
      <c r="AA17" s="39"/>
      <c r="AB17" s="39"/>
      <c r="AC17" s="39"/>
      <c r="AD17" s="39"/>
      <c r="AE17" s="39"/>
      <c r="AF17" s="39"/>
      <c r="AG17" s="39"/>
      <c r="AH17" s="39"/>
    </row>
    <row r="18" spans="1:34" s="33" customFormat="1" ht="20.100000000000001" customHeight="1">
      <c r="A18" s="48"/>
      <c r="B18" s="624">
        <f ca="1">IF(P18&lt;&gt;"",P18,"")</f>
        <v>33</v>
      </c>
      <c r="C18" s="625"/>
      <c r="D18" s="48"/>
      <c r="E18" s="48"/>
      <c r="F18" s="48"/>
      <c r="G18" s="48"/>
      <c r="H18" s="48"/>
      <c r="I18" s="48"/>
      <c r="J18" s="48"/>
      <c r="K18" s="48"/>
      <c r="L18" s="23"/>
      <c r="M18" s="23"/>
      <c r="N18" s="23"/>
      <c r="O18" s="23"/>
      <c r="P18" s="252">
        <f ca="1">IF(INDIRECT("入力シート!P"&amp;Q18)&lt;&gt;0,INDIRECT("入力シート!P"&amp;Q18),"")</f>
        <v>33</v>
      </c>
      <c r="Q18" s="240">
        <f ca="1">Q10+1</f>
        <v>18</v>
      </c>
      <c r="R18" s="240">
        <f ca="1">P18+180</f>
        <v>213</v>
      </c>
      <c r="S18" s="240"/>
      <c r="T18" s="240"/>
      <c r="U18" s="240"/>
      <c r="V18" s="92"/>
      <c r="W18" s="45"/>
      <c r="X18" s="45"/>
      <c r="Y18" s="245"/>
      <c r="Z18" s="245"/>
      <c r="AA18" s="39"/>
      <c r="AB18" s="39"/>
      <c r="AC18" s="39"/>
      <c r="AD18" s="39"/>
      <c r="AE18" s="39"/>
      <c r="AF18" s="39"/>
      <c r="AG18" s="39"/>
      <c r="AH18" s="39"/>
    </row>
    <row r="19" spans="1:34" s="33" customFormat="1" ht="6.95" customHeight="1">
      <c r="A19" s="48"/>
      <c r="B19" s="626" t="str">
        <f ca="1">IF(P19&lt;&gt;"",P19,"")</f>
        <v>先生は，授業やテストで間違えたところや，理解していないところについて，分かるまで教えてくれますか</v>
      </c>
      <c r="C19" s="627"/>
      <c r="D19" s="48"/>
      <c r="E19" s="48"/>
      <c r="F19" s="48"/>
      <c r="G19" s="48"/>
      <c r="H19" s="48"/>
      <c r="I19" s="48"/>
      <c r="J19" s="48"/>
      <c r="K19" s="48"/>
      <c r="L19" s="23"/>
      <c r="M19" s="23"/>
      <c r="N19" s="23"/>
      <c r="O19" s="23"/>
      <c r="P19" s="638" t="str">
        <f ca="1">IF(P18&lt;&gt;"",VLOOKUP(P18,入力シート!$P$7:$Z$33,2,FALSE),"")</f>
        <v>先生は，授業やテストで間違えたところや，理解していないところについて，分かるまで教えてくれますか</v>
      </c>
      <c r="Q19" s="638"/>
      <c r="R19" s="638"/>
      <c r="S19" s="638"/>
      <c r="T19" s="638"/>
      <c r="U19" s="638"/>
      <c r="V19" s="638"/>
      <c r="W19" s="638"/>
      <c r="X19" s="638"/>
      <c r="Y19" s="638"/>
      <c r="Z19" s="245"/>
      <c r="AA19" s="39"/>
      <c r="AB19" s="39"/>
      <c r="AC19" s="39"/>
      <c r="AD19" s="39"/>
      <c r="AE19" s="39"/>
      <c r="AF19" s="39"/>
      <c r="AG19" s="39"/>
      <c r="AH19" s="39"/>
    </row>
    <row r="20" spans="1:34" s="33" customFormat="1" ht="12.6" customHeight="1">
      <c r="A20" s="48"/>
      <c r="B20" s="628"/>
      <c r="C20" s="629"/>
      <c r="D20" s="48"/>
      <c r="E20" s="48"/>
      <c r="F20" s="48"/>
      <c r="G20" s="48"/>
      <c r="H20" s="251"/>
      <c r="I20" s="48"/>
      <c r="J20" s="251"/>
      <c r="K20" s="48"/>
      <c r="L20" s="23"/>
      <c r="M20" s="23"/>
      <c r="N20" s="23"/>
      <c r="O20" s="23"/>
      <c r="P20" s="638"/>
      <c r="Q20" s="638"/>
      <c r="R20" s="638"/>
      <c r="S20" s="638"/>
      <c r="T20" s="638"/>
      <c r="U20" s="638"/>
      <c r="V20" s="638"/>
      <c r="W20" s="638"/>
      <c r="X20" s="638"/>
      <c r="Y20" s="638"/>
      <c r="Z20" s="245"/>
      <c r="AA20" s="39"/>
      <c r="AB20" s="39"/>
      <c r="AC20" s="39"/>
      <c r="AD20" s="39"/>
      <c r="AE20" s="39"/>
      <c r="AF20" s="39"/>
      <c r="AG20" s="39"/>
      <c r="AH20" s="39"/>
    </row>
    <row r="21" spans="1:34" s="33" customFormat="1" ht="12.6" customHeight="1">
      <c r="A21" s="48"/>
      <c r="B21" s="628"/>
      <c r="C21" s="629"/>
      <c r="D21" s="48"/>
      <c r="E21" s="48"/>
      <c r="F21" s="48"/>
      <c r="G21" s="48"/>
      <c r="H21" s="48"/>
      <c r="I21" s="48"/>
      <c r="J21" s="48"/>
      <c r="K21" s="48"/>
      <c r="L21" s="23"/>
      <c r="M21" s="23"/>
      <c r="N21" s="23"/>
      <c r="O21" s="23"/>
      <c r="P21" s="42"/>
      <c r="Q21" s="446" t="str">
        <f ca="1">IF($P18&lt;&gt;"",IF(INDIRECT("'基礎データ（質問紙）'!"&amp;Q$5&amp;$R18)&lt;&gt;"",INDIRECT("'基礎データ（質問紙）'!"&amp;Q$5&amp;$R18),""),"")</f>
        <v>当てはまる</v>
      </c>
      <c r="R21" s="446" t="str">
        <f t="shared" ref="R21:Y21" ca="1" si="2">IF($P18&lt;&gt;"",IF(INDIRECT("'基礎データ（質問紙）'!"&amp;R$5&amp;$R18)&lt;&gt;"",INDIRECT("'基礎データ（質問紙）'!"&amp;R$5&amp;$R18),""),"")</f>
        <v>どちらかといえば,当てはまる</v>
      </c>
      <c r="S21" s="446" t="str">
        <f t="shared" ca="1" si="2"/>
        <v>どちらかといえば,当てはまらない</v>
      </c>
      <c r="T21" s="446" t="str">
        <f t="shared" ca="1" si="2"/>
        <v>当てはまらない</v>
      </c>
      <c r="U21" s="446" t="str">
        <f t="shared" ca="1" si="2"/>
        <v>その他・無回答</v>
      </c>
      <c r="V21" s="446" t="str">
        <f t="shared" ca="1" si="2"/>
        <v/>
      </c>
      <c r="W21" s="446" t="str">
        <f t="shared" ca="1" si="2"/>
        <v/>
      </c>
      <c r="X21" s="446" t="str">
        <f t="shared" ca="1" si="2"/>
        <v/>
      </c>
      <c r="Y21" s="446" t="str">
        <f t="shared" ca="1" si="2"/>
        <v/>
      </c>
      <c r="Z21" s="245"/>
      <c r="AA21" s="39"/>
      <c r="AB21" s="39"/>
      <c r="AC21" s="39"/>
      <c r="AD21" s="39"/>
      <c r="AE21" s="39"/>
      <c r="AF21" s="39"/>
      <c r="AG21" s="39"/>
      <c r="AH21" s="39"/>
    </row>
    <row r="22" spans="1:34" s="33" customFormat="1" ht="12.6" customHeight="1">
      <c r="A22" s="48"/>
      <c r="B22" s="628"/>
      <c r="C22" s="629"/>
      <c r="D22" s="48"/>
      <c r="E22" s="48"/>
      <c r="F22" s="48"/>
      <c r="G22" s="48"/>
      <c r="H22" s="48"/>
      <c r="I22" s="48"/>
      <c r="J22" s="48"/>
      <c r="K22" s="48"/>
      <c r="L22" s="23"/>
      <c r="M22" s="23"/>
      <c r="N22" s="23"/>
      <c r="O22" s="23"/>
      <c r="P22" s="40" t="s">
        <v>0</v>
      </c>
      <c r="Q22" s="253">
        <f ca="1">IF($P18&lt;&gt;"",IF(VLOOKUP($P18,入力シート!$P$7:$Z$33,Q$4,FALSE)&lt;&gt;"",VLOOKUP($P18,入力シート!$P$7:$Z$33,Q$4,FALSE),""),"")</f>
        <v>61.1</v>
      </c>
      <c r="R22" s="253">
        <f ca="1">IF($P18&lt;&gt;"",IF(R21="その他・無回答",MAX(100-SUM($Q22:Q22),0),IF(VLOOKUP($P18,入力シート!$P$7:$Z$33,R$4,FALSE)&lt;&gt;"",VLOOKUP($P18,入力シート!$P$7:$Z$33,R$4,FALSE),"")),"")</f>
        <v>22.2</v>
      </c>
      <c r="S22" s="253">
        <f ca="1">IF($P18&lt;&gt;"",IF(S21="その他・無回答",MAX(100-SUM($Q22:R22),0),IF(VLOOKUP($P18,入力シート!$P$7:$Z$33,S$4,FALSE)&lt;&gt;"",VLOOKUP($P18,入力シート!$P$7:$Z$33,S$4,FALSE),"")),"")</f>
        <v>11.1</v>
      </c>
      <c r="T22" s="253">
        <f ca="1">IF($P18&lt;&gt;"",IF(T21="その他・無回答",MAX(100-SUM($Q22:S22),0),IF(VLOOKUP($P18,入力シート!$P$7:$Z$33,T$4,FALSE)&lt;&gt;"",VLOOKUP($P18,入力シート!$P$7:$Z$33,T$4,FALSE),"")),"")</f>
        <v>5.6</v>
      </c>
      <c r="U22" s="253">
        <f ca="1">IF($P18&lt;&gt;"",IF(U21="その他・無回答",MAX(100-SUM($Q22:T22),0),IF(VLOOKUP($P18,入力シート!$P$7:$Z$33,U$4,FALSE)&lt;&gt;"",VLOOKUP($P18,入力シート!$P$7:$Z$33,U$4,FALSE),"")),"")</f>
        <v>1.4210854715202004E-14</v>
      </c>
      <c r="V22" s="253" t="str">
        <f ca="1">IF($P18&lt;&gt;"",IF(V21="その他・無回答",MAX(100-SUM($Q22:U22),0),IF(VLOOKUP($P18,入力シート!$P$7:$Z$33,V$4,FALSE)&lt;&gt;"",VLOOKUP($P18,入力シート!$P$7:$Z$33,V$4,FALSE),"")),"")</f>
        <v/>
      </c>
      <c r="W22" s="253" t="str">
        <f ca="1">IF($P18&lt;&gt;"",IF(W21="その他・無回答",MAX(100-SUM($Q22:V22),0),IF(VLOOKUP($P18,入力シート!$P$7:$Z$33,W$4,FALSE)&lt;&gt;"",VLOOKUP($P18,入力シート!$P$7:$Z$33,W$4,FALSE),"")),"")</f>
        <v/>
      </c>
      <c r="X22" s="253" t="str">
        <f ca="1">IF($P18&lt;&gt;"",IF(X21="その他・無回答",MAX(100-SUM($Q22:W22),0),IF(VLOOKUP($P18,入力シート!$P$7:$Z$33,X$4,FALSE)&lt;&gt;"",VLOOKUP($P18,入力シート!$P$7:$Z$33,X$4,FALSE),"")),"")</f>
        <v/>
      </c>
      <c r="Y22" s="253" t="str">
        <f ca="1">IF($P18&lt;&gt;"",IF(Y21="その他・無回答",MAX(100-SUM($Q22:X22),0),IF(VLOOKUP($P18,入力シート!$P$7:$Z$33,Y$4,FALSE)&lt;&gt;"",VLOOKUP($P18,入力シート!$P$7:$Z$33,Y$4,FALSE),"")),"")</f>
        <v/>
      </c>
      <c r="Z22" s="245"/>
      <c r="AA22" s="39"/>
      <c r="AB22" s="39"/>
      <c r="AC22" s="39"/>
      <c r="AD22" s="39"/>
      <c r="AE22" s="39"/>
      <c r="AF22" s="39"/>
      <c r="AG22" s="39"/>
      <c r="AH22" s="39"/>
    </row>
    <row r="23" spans="1:34" s="33" customFormat="1" ht="15" customHeight="1">
      <c r="A23" s="48"/>
      <c r="B23" s="628"/>
      <c r="C23" s="629"/>
      <c r="D23" s="48"/>
      <c r="E23" s="48"/>
      <c r="F23" s="48"/>
      <c r="G23" s="48"/>
      <c r="H23" s="48"/>
      <c r="I23" s="48"/>
      <c r="J23" s="48"/>
      <c r="K23" s="48"/>
      <c r="L23" s="23"/>
      <c r="M23" s="23"/>
      <c r="N23" s="23"/>
      <c r="O23" s="23"/>
      <c r="P23" s="40" t="s">
        <v>35</v>
      </c>
      <c r="Q23" s="254">
        <f ca="1">IF($P18&lt;&gt;"",IF(VLOOKUP($P18,'基礎データ（質問紙）'!$A$4:$K$174,Q$4,FALSE)&lt;&gt;"",VLOOKUP($P18,'基礎データ（質問紙）'!$A$4:$K$174,Q$4,FALSE),""),"")</f>
        <v>44.4</v>
      </c>
      <c r="R23" s="254">
        <f ca="1">IF($P18&lt;&gt;"",IF(VLOOKUP($P18,'基礎データ（質問紙）'!$A$4:$K$174,R$4,FALSE)&lt;&gt;"",VLOOKUP($P18,'基礎データ（質問紙）'!$A$4:$K$174,R$4,FALSE),""),"")</f>
        <v>37.1</v>
      </c>
      <c r="S23" s="254">
        <f ca="1">IF($P18&lt;&gt;"",IF(VLOOKUP($P18,'基礎データ（質問紙）'!$A$4:$K$174,S$4,FALSE)&lt;&gt;"",VLOOKUP($P18,'基礎データ（質問紙）'!$A$4:$K$174,S$4,FALSE),""),"")</f>
        <v>13</v>
      </c>
      <c r="T23" s="254">
        <f ca="1">IF($P18&lt;&gt;"",IF(VLOOKUP($P18,'基礎データ（質問紙）'!$A$4:$K$174,T$4,FALSE)&lt;&gt;"",VLOOKUP($P18,'基礎データ（質問紙）'!$A$4:$K$174,T$4,FALSE),""),"")</f>
        <v>5.3</v>
      </c>
      <c r="U23" s="254">
        <f ca="1">IF($P18&lt;&gt;"",IF(VLOOKUP($P18,'基礎データ（質問紙）'!$A$4:$K$174,U$4,FALSE)&lt;&gt;"",VLOOKUP($P18,'基礎データ（質問紙）'!$A$4:$K$174,U$4,FALSE),""),"")</f>
        <v>0.30000000000000004</v>
      </c>
      <c r="V23" s="254" t="str">
        <f ca="1">IF($P18&lt;&gt;"",IF(VLOOKUP($P18,'基礎データ（質問紙）'!$A$4:$K$174,V$4,FALSE)&lt;&gt;"",VLOOKUP($P18,'基礎データ（質問紙）'!$A$4:$K$174,V$4,FALSE),""),"")</f>
        <v/>
      </c>
      <c r="W23" s="254" t="str">
        <f ca="1">IF($P18&lt;&gt;"",IF(VLOOKUP($P18,'基礎データ（質問紙）'!$A$4:$K$174,W$4,FALSE)&lt;&gt;"",VLOOKUP($P18,'基礎データ（質問紙）'!$A$4:$K$174,W$4,FALSE),""),"")</f>
        <v/>
      </c>
      <c r="X23" s="254" t="str">
        <f ca="1">IF($P18&lt;&gt;"",IF(VLOOKUP($P18,'基礎データ（質問紙）'!$A$4:$K$174,X$4,FALSE)&lt;&gt;"",VLOOKUP($P18,'基礎データ（質問紙）'!$A$4:$K$174,X$4,FALSE),""),"")</f>
        <v/>
      </c>
      <c r="Y23" s="254" t="str">
        <f ca="1">IF($P18&lt;&gt;"",IF(VLOOKUP($P18,'基礎データ（質問紙）'!$A$4:$K$174,Y$4,FALSE)&lt;&gt;"",VLOOKUP($P18,'基礎データ（質問紙）'!$A$4:$K$174,Y$4,FALSE),""),"")</f>
        <v/>
      </c>
      <c r="Z23" s="46">
        <f ca="1">P18*2+3</f>
        <v>69</v>
      </c>
      <c r="AA23" s="39"/>
      <c r="AB23" s="39"/>
      <c r="AC23" s="39"/>
      <c r="AD23" s="39"/>
      <c r="AE23" s="39"/>
      <c r="AF23" s="39"/>
      <c r="AG23" s="39"/>
      <c r="AH23" s="39"/>
    </row>
    <row r="24" spans="1:34" s="33" customFormat="1" ht="15" customHeight="1">
      <c r="A24" s="48"/>
      <c r="B24" s="628"/>
      <c r="C24" s="629"/>
      <c r="D24" s="48"/>
      <c r="E24" s="48"/>
      <c r="F24" s="48"/>
      <c r="G24" s="48"/>
      <c r="H24" s="48"/>
      <c r="I24" s="48"/>
      <c r="J24" s="48"/>
      <c r="K24" s="48"/>
      <c r="L24" s="23"/>
      <c r="M24" s="23"/>
      <c r="N24" s="23"/>
      <c r="O24" s="23"/>
      <c r="P24" s="40" t="s">
        <v>36</v>
      </c>
      <c r="Q24" s="254">
        <f t="shared" ref="Q24:Y24" ca="1" si="3">IF($P18&lt;&gt;"",IF(INDIRECT("'基礎データ（質問紙）'!"&amp;Q$5&amp;$Z23+1)&lt;&gt;"",INDIRECT("'基礎データ（質問紙）'!"&amp;Q$5&amp;$Z23+1),""),"")</f>
        <v>47.9</v>
      </c>
      <c r="R24" s="254">
        <f t="shared" ca="1" si="3"/>
        <v>36.9</v>
      </c>
      <c r="S24" s="254">
        <f t="shared" ca="1" si="3"/>
        <v>11</v>
      </c>
      <c r="T24" s="254">
        <f t="shared" ca="1" si="3"/>
        <v>4</v>
      </c>
      <c r="U24" s="254">
        <f t="shared" ca="1" si="3"/>
        <v>0.2</v>
      </c>
      <c r="V24" s="254" t="str">
        <f t="shared" ca="1" si="3"/>
        <v/>
      </c>
      <c r="W24" s="254" t="str">
        <f t="shared" ca="1" si="3"/>
        <v/>
      </c>
      <c r="X24" s="254" t="str">
        <f t="shared" ca="1" si="3"/>
        <v/>
      </c>
      <c r="Y24" s="254" t="str">
        <f t="shared" ca="1" si="3"/>
        <v/>
      </c>
      <c r="Z24" s="246"/>
      <c r="AA24" s="39"/>
      <c r="AB24" s="39"/>
      <c r="AC24" s="39"/>
      <c r="AD24" s="39"/>
      <c r="AE24" s="39"/>
      <c r="AF24" s="39"/>
      <c r="AG24" s="39"/>
      <c r="AH24" s="39"/>
    </row>
    <row r="25" spans="1:34" s="33" customFormat="1" ht="20.100000000000001" customHeight="1" thickBot="1">
      <c r="A25" s="48"/>
      <c r="B25" s="630"/>
      <c r="C25" s="631"/>
      <c r="D25" s="48"/>
      <c r="E25" s="431">
        <f ca="1">IF(F25&lt;&gt;"",1,"")</f>
        <v>1</v>
      </c>
      <c r="F25" s="432" t="str">
        <f ca="1">IF(Q21&lt;&gt;"",Q21,"")</f>
        <v>当てはまる</v>
      </c>
      <c r="G25" s="431">
        <f ca="1">IF(H25&lt;&gt;"",2,"")</f>
        <v>2</v>
      </c>
      <c r="H25" s="432" t="str">
        <f ca="1">IF(R21&lt;&gt;"",R21,"")</f>
        <v>どちらかといえば,当てはまる</v>
      </c>
      <c r="I25" s="431">
        <f ca="1">IF(J25&lt;&gt;"",3,"")</f>
        <v>3</v>
      </c>
      <c r="J25" s="432" t="str">
        <f ca="1">IF(S21&lt;&gt;"",S21,"")</f>
        <v>どちらかといえば,当てはまらない</v>
      </c>
      <c r="K25" s="319"/>
      <c r="L25" s="23"/>
      <c r="M25" s="23"/>
      <c r="N25" s="23"/>
      <c r="O25" s="23"/>
      <c r="P25" s="40"/>
      <c r="Q25" s="45"/>
      <c r="R25" s="45"/>
      <c r="S25" s="45"/>
      <c r="T25" s="45"/>
      <c r="U25" s="45"/>
      <c r="V25" s="92"/>
      <c r="W25" s="45"/>
      <c r="X25" s="45"/>
      <c r="Y25" s="245"/>
      <c r="Z25" s="245"/>
      <c r="AA25" s="39"/>
      <c r="AB25" s="39"/>
      <c r="AC25" s="39"/>
      <c r="AD25" s="39"/>
      <c r="AE25" s="39"/>
      <c r="AF25" s="39"/>
      <c r="AG25" s="39"/>
      <c r="AH25" s="39"/>
    </row>
    <row r="26" spans="1:34" s="33" customFormat="1" ht="20.100000000000001" customHeight="1">
      <c r="A26" s="48"/>
      <c r="B26" s="48"/>
      <c r="C26" s="48"/>
      <c r="D26" s="48"/>
      <c r="E26" s="431">
        <f ca="1">IF(F26&lt;&gt;"",4,"")</f>
        <v>4</v>
      </c>
      <c r="F26" s="432" t="str">
        <f ca="1">IF(T21&lt;&gt;"",T21,"")</f>
        <v>当てはまらない</v>
      </c>
      <c r="G26" s="431">
        <f ca="1">IF(H26&lt;&gt;"",5,"")</f>
        <v>5</v>
      </c>
      <c r="H26" s="432" t="str">
        <f ca="1">IF(U21&lt;&gt;"",U21,"")</f>
        <v>その他・無回答</v>
      </c>
      <c r="I26" s="431" t="str">
        <f ca="1">IF(J26&lt;&gt;"",6,"")</f>
        <v/>
      </c>
      <c r="J26" s="432" t="str">
        <f ca="1">IF(V21&lt;&gt;"",V21,"")</f>
        <v/>
      </c>
      <c r="K26" s="319"/>
      <c r="L26" s="23"/>
      <c r="M26" s="23"/>
      <c r="N26" s="23"/>
      <c r="O26" s="23"/>
      <c r="P26" s="45"/>
      <c r="Q26" s="45"/>
      <c r="R26" s="45"/>
      <c r="S26" s="45"/>
      <c r="T26" s="45"/>
      <c r="U26" s="45"/>
      <c r="V26" s="45"/>
      <c r="W26" s="92"/>
      <c r="X26" s="45"/>
      <c r="Y26" s="245"/>
      <c r="Z26" s="45"/>
      <c r="AA26" s="39"/>
      <c r="AB26" s="39"/>
      <c r="AC26" s="39"/>
      <c r="AD26" s="39"/>
      <c r="AE26" s="39"/>
      <c r="AF26" s="39"/>
      <c r="AG26" s="39"/>
      <c r="AH26" s="39"/>
    </row>
    <row r="27" spans="1:34" s="33" customFormat="1" ht="20.100000000000001" customHeight="1">
      <c r="A27" s="48"/>
      <c r="B27" s="46"/>
      <c r="C27" s="46"/>
      <c r="D27" s="48"/>
      <c r="E27" s="431" t="str">
        <f ca="1">IF(F27&lt;&gt;"",7,"")</f>
        <v/>
      </c>
      <c r="F27" s="432" t="str">
        <f ca="1">IF(W21&lt;&gt;"",W21,"")</f>
        <v/>
      </c>
      <c r="G27" s="431" t="str">
        <f ca="1">IF(H27&lt;&gt;"",8,"")</f>
        <v/>
      </c>
      <c r="H27" s="432" t="str">
        <f ca="1">IF(X21&lt;&gt;"",X21,"")</f>
        <v/>
      </c>
      <c r="I27" s="431" t="str">
        <f ca="1">IF(J27&lt;&gt;"",9,"")</f>
        <v/>
      </c>
      <c r="J27" s="432" t="str">
        <f ca="1">IF(Y21&lt;&gt;"",Y21,"")</f>
        <v/>
      </c>
      <c r="K27" s="319"/>
      <c r="L27" s="23"/>
      <c r="M27" s="23"/>
      <c r="N27" s="23"/>
      <c r="O27" s="23"/>
      <c r="P27" s="252">
        <f ca="1">IF(INDIRECT("入力シート!P"&amp;Q27)&lt;&gt;0,INDIRECT("入力シート!P"&amp;Q27),"")</f>
        <v>35</v>
      </c>
      <c r="Q27" s="240">
        <f ca="1">Q18+1</f>
        <v>19</v>
      </c>
      <c r="R27" s="240">
        <f ca="1">P27+180</f>
        <v>215</v>
      </c>
      <c r="S27" s="240"/>
      <c r="T27" s="240"/>
      <c r="U27" s="240"/>
      <c r="V27" s="92"/>
      <c r="W27" s="45"/>
      <c r="X27" s="245"/>
      <c r="Y27" s="245"/>
      <c r="Z27" s="45"/>
      <c r="AA27" s="39"/>
      <c r="AB27" s="39"/>
      <c r="AC27" s="39"/>
      <c r="AD27" s="39"/>
      <c r="AE27" s="39"/>
      <c r="AF27" s="39"/>
      <c r="AG27" s="39"/>
      <c r="AH27" s="39"/>
    </row>
    <row r="28" spans="1:34" s="33" customFormat="1" ht="9.9499999999999993" customHeight="1" thickBot="1">
      <c r="A28" s="48"/>
      <c r="B28" s="48"/>
      <c r="C28" s="48"/>
      <c r="D28" s="48"/>
      <c r="E28" s="48"/>
      <c r="F28" s="48"/>
      <c r="G28" s="48"/>
      <c r="H28" s="48"/>
      <c r="I28" s="48"/>
      <c r="J28" s="48"/>
      <c r="K28" s="48"/>
      <c r="L28" s="23"/>
      <c r="M28" s="23"/>
      <c r="N28" s="23"/>
      <c r="O28" s="23"/>
      <c r="S28" s="240"/>
      <c r="T28" s="240"/>
      <c r="U28" s="240"/>
      <c r="V28" s="92"/>
      <c r="W28" s="45"/>
      <c r="X28" s="45"/>
      <c r="Y28" s="245"/>
      <c r="Z28" s="245"/>
      <c r="AA28" s="39"/>
      <c r="AB28" s="39"/>
      <c r="AC28" s="39"/>
      <c r="AD28" s="39"/>
      <c r="AE28" s="39"/>
      <c r="AF28" s="39"/>
      <c r="AG28" s="39"/>
      <c r="AH28" s="39"/>
    </row>
    <row r="29" spans="1:34" s="33" customFormat="1" ht="20.100000000000001" customHeight="1">
      <c r="A29" s="48"/>
      <c r="B29" s="624">
        <f ca="1">IF(P27&lt;&gt;"",P27,"")</f>
        <v>35</v>
      </c>
      <c r="C29" s="625"/>
      <c r="D29" s="48"/>
      <c r="E29" s="48"/>
      <c r="F29" s="48"/>
      <c r="G29" s="48"/>
      <c r="H29" s="48"/>
      <c r="I29" s="48"/>
      <c r="J29" s="48"/>
      <c r="K29" s="48"/>
      <c r="L29" s="23"/>
      <c r="M29" s="23"/>
      <c r="N29" s="23"/>
      <c r="O29" s="23"/>
      <c r="P29" s="40" t="str">
        <f ca="1">IF(P27&lt;&gt;"",VLOOKUP(P27,入力シート!$P$7:$Z$33,2,FALSE),"")</f>
        <v>地域や社会で起こっている問題や出来事に関心がありますか</v>
      </c>
      <c r="Q29" s="47"/>
      <c r="R29" s="47"/>
      <c r="S29" s="47"/>
      <c r="T29" s="47"/>
      <c r="U29" s="47"/>
      <c r="V29" s="92"/>
      <c r="W29" s="45"/>
      <c r="X29" s="45"/>
      <c r="Y29" s="245"/>
      <c r="Z29" s="245"/>
      <c r="AA29" s="39"/>
      <c r="AB29" s="39"/>
      <c r="AC29" s="39"/>
      <c r="AD29" s="39"/>
      <c r="AE29" s="39"/>
      <c r="AF29" s="39"/>
      <c r="AG29" s="39"/>
      <c r="AH29" s="39"/>
    </row>
    <row r="30" spans="1:34" s="33" customFormat="1" ht="6.95" customHeight="1">
      <c r="A30" s="48"/>
      <c r="B30" s="626" t="str">
        <f ca="1">IF(P29&lt;&gt;"",P29,"")</f>
        <v>地域や社会で起こっている問題や出来事に関心がありますか</v>
      </c>
      <c r="C30" s="627"/>
      <c r="D30" s="48"/>
      <c r="E30" s="48"/>
      <c r="F30" s="48"/>
      <c r="G30" s="48"/>
      <c r="H30" s="48"/>
      <c r="I30" s="48"/>
      <c r="J30" s="48"/>
      <c r="K30" s="48"/>
      <c r="L30" s="23"/>
      <c r="M30" s="23"/>
      <c r="N30" s="23"/>
      <c r="O30" s="23"/>
      <c r="P30" s="40"/>
      <c r="Q30" s="619" t="str">
        <f ca="1">IF($P27&lt;&gt;"",IF(INDIRECT("'基礎データ（質問紙）'!"&amp;Q$5&amp;$R27)&lt;&gt;"",INDIRECT("'基礎データ（質問紙）'!"&amp;Q$5&amp;$R27),""),"")</f>
        <v>当てはまる</v>
      </c>
      <c r="R30" s="619" t="str">
        <f t="shared" ref="R30:Y30" ca="1" si="4">IF($P27&lt;&gt;"",IF(INDIRECT("'基礎データ（質問紙）'!"&amp;R$5&amp;$R27)&lt;&gt;"",INDIRECT("'基礎データ（質問紙）'!"&amp;R$5&amp;$R27),""),"")</f>
        <v>どちらかといえば，当てはまる</v>
      </c>
      <c r="S30" s="619" t="str">
        <f t="shared" ca="1" si="4"/>
        <v>どちらかといえば，当てはまらない</v>
      </c>
      <c r="T30" s="619" t="str">
        <f t="shared" ca="1" si="4"/>
        <v>当てはまらない</v>
      </c>
      <c r="U30" s="619" t="str">
        <f t="shared" ca="1" si="4"/>
        <v>その他・無回答</v>
      </c>
      <c r="V30" s="619" t="str">
        <f t="shared" ca="1" si="4"/>
        <v/>
      </c>
      <c r="W30" s="619" t="str">
        <f t="shared" ca="1" si="4"/>
        <v/>
      </c>
      <c r="X30" s="619" t="str">
        <f t="shared" ca="1" si="4"/>
        <v/>
      </c>
      <c r="Y30" s="619" t="str">
        <f t="shared" ca="1" si="4"/>
        <v/>
      </c>
      <c r="Z30" s="245"/>
      <c r="AA30" s="39"/>
      <c r="AB30" s="39"/>
      <c r="AC30" s="39"/>
      <c r="AD30" s="39"/>
      <c r="AE30" s="39"/>
      <c r="AF30" s="39"/>
      <c r="AG30" s="39"/>
      <c r="AH30" s="39"/>
    </row>
    <row r="31" spans="1:34" s="33" customFormat="1" ht="12.6" customHeight="1">
      <c r="A31" s="48"/>
      <c r="B31" s="628"/>
      <c r="C31" s="629"/>
      <c r="D31" s="48"/>
      <c r="E31" s="48"/>
      <c r="F31" s="48"/>
      <c r="G31" s="48"/>
      <c r="H31" s="251"/>
      <c r="I31" s="48"/>
      <c r="J31" s="251"/>
      <c r="K31" s="48"/>
      <c r="L31" s="23"/>
      <c r="M31" s="23"/>
      <c r="N31" s="23"/>
      <c r="O31" s="23"/>
      <c r="P31" s="42"/>
      <c r="Q31" s="620"/>
      <c r="R31" s="620"/>
      <c r="S31" s="620"/>
      <c r="T31" s="620"/>
      <c r="U31" s="620"/>
      <c r="V31" s="620"/>
      <c r="W31" s="620"/>
      <c r="X31" s="620"/>
      <c r="Y31" s="620"/>
      <c r="Z31" s="245"/>
      <c r="AA31" s="39"/>
      <c r="AB31" s="39"/>
      <c r="AC31" s="39"/>
      <c r="AD31" s="39"/>
      <c r="AE31" s="39"/>
      <c r="AF31" s="39"/>
      <c r="AG31" s="39"/>
      <c r="AH31" s="39"/>
    </row>
    <row r="32" spans="1:34" s="33" customFormat="1" ht="12.6" customHeight="1">
      <c r="A32" s="48"/>
      <c r="B32" s="628"/>
      <c r="C32" s="629"/>
      <c r="D32" s="48"/>
      <c r="E32" s="48"/>
      <c r="F32" s="48"/>
      <c r="G32" s="48"/>
      <c r="H32" s="48"/>
      <c r="I32" s="48"/>
      <c r="J32" s="48"/>
      <c r="K32" s="48"/>
      <c r="L32" s="23"/>
      <c r="M32" s="23"/>
      <c r="N32" s="23"/>
      <c r="O32" s="23"/>
      <c r="P32" s="40" t="s">
        <v>0</v>
      </c>
      <c r="Q32" s="253">
        <f ca="1">IF($P27&lt;&gt;"",IF(VLOOKUP($P27,入力シート!$P$7:$Z$33,Q$4,FALSE)&lt;&gt;"",VLOOKUP($P27,入力シート!$P$7:$Z$33,Q$4,FALSE),""),"")</f>
        <v>33.299999999999997</v>
      </c>
      <c r="R32" s="253">
        <f ca="1">IF($P27&lt;&gt;"",IF(R30="その他・無回答",MAX(100-SUM($Q32:Q32),0),IF(VLOOKUP($P27,入力シート!$P$7:$Z$33,R$4,FALSE)&lt;&gt;"",VLOOKUP($P27,入力シート!$P$7:$Z$33,R$4,FALSE),"")),"")</f>
        <v>16.7</v>
      </c>
      <c r="S32" s="253">
        <f ca="1">IF($P27&lt;&gt;"",IF(S30="その他・無回答",MAX(100-SUM($Q32:R32),0),IF(VLOOKUP($P27,入力シート!$P$7:$Z$33,S$4,FALSE)&lt;&gt;"",VLOOKUP($P27,入力シート!$P$7:$Z$33,S$4,FALSE),"")),"")</f>
        <v>16.7</v>
      </c>
      <c r="T32" s="253">
        <f ca="1">IF($P27&lt;&gt;"",IF(T30="その他・無回答",MAX(100-SUM($Q32:S32),0),IF(VLOOKUP($P27,入力シート!$P$7:$Z$33,T$4,FALSE)&lt;&gt;"",VLOOKUP($P27,入力シート!$P$7:$Z$33,T$4,FALSE),"")),"")</f>
        <v>33.299999999999997</v>
      </c>
      <c r="U32" s="253">
        <f ca="1">IF($P27&lt;&gt;"",IF(U30="その他・無回答",MAX(100-SUM($Q32:T32),0),IF(VLOOKUP($P27,入力シート!$P$7:$Z$33,U$4,FALSE)&lt;&gt;"",VLOOKUP($P27,入力シート!$P$7:$Z$33,U$4,FALSE),"")),"")</f>
        <v>0</v>
      </c>
      <c r="V32" s="253" t="str">
        <f ca="1">IF($P27&lt;&gt;"",IF(V30="その他・無回答",MAX(100-SUM($Q32:U32),0),IF(VLOOKUP($P27,入力シート!$P$7:$Z$33,V$4,FALSE)&lt;&gt;"",VLOOKUP($P27,入力シート!$P$7:$Z$33,V$4,FALSE),"")),"")</f>
        <v/>
      </c>
      <c r="W32" s="253" t="str">
        <f ca="1">IF($P27&lt;&gt;"",IF(W30="その他・無回答",MAX(100-SUM($Q32:V32),0),IF(VLOOKUP($P27,入力シート!$P$7:$Z$33,W$4,FALSE)&lt;&gt;"",VLOOKUP($P27,入力シート!$P$7:$Z$33,W$4,FALSE),"")),"")</f>
        <v/>
      </c>
      <c r="X32" s="253" t="str">
        <f ca="1">IF($P27&lt;&gt;"",IF(X30="その他・無回答",MAX(100-SUM($Q32:W32),0),IF(VLOOKUP($P27,入力シート!$P$7:$Z$33,X$4,FALSE)&lt;&gt;"",VLOOKUP($P27,入力シート!$P$7:$Z$33,X$4,FALSE),"")),"")</f>
        <v/>
      </c>
      <c r="Y32" s="253" t="str">
        <f ca="1">IF($P27&lt;&gt;"",IF(Y30="その他・無回答",MAX(100-SUM($Q32:X32),0),IF(VLOOKUP($P27,入力シート!$P$7:$Z$33,Y$4,FALSE)&lt;&gt;"",VLOOKUP($P27,入力シート!$P$7:$Z$33,Y$4,FALSE),"")),"")</f>
        <v/>
      </c>
      <c r="Z32" s="245"/>
      <c r="AA32" s="39"/>
      <c r="AB32" s="39"/>
      <c r="AC32" s="39"/>
      <c r="AD32" s="39"/>
      <c r="AE32" s="39"/>
      <c r="AF32" s="39"/>
      <c r="AG32" s="39"/>
      <c r="AH32" s="39"/>
    </row>
    <row r="33" spans="1:34" s="33" customFormat="1" ht="15" customHeight="1">
      <c r="A33" s="48"/>
      <c r="B33" s="628"/>
      <c r="C33" s="629"/>
      <c r="D33" s="48"/>
      <c r="E33" s="48"/>
      <c r="F33" s="48"/>
      <c r="G33" s="48"/>
      <c r="H33" s="48"/>
      <c r="I33" s="48"/>
      <c r="J33" s="48"/>
      <c r="K33" s="48"/>
      <c r="L33" s="23"/>
      <c r="M33" s="23"/>
      <c r="N33" s="23"/>
      <c r="O33" s="23"/>
      <c r="P33" s="40" t="s">
        <v>35</v>
      </c>
      <c r="Q33" s="254">
        <f ca="1">IF($P27&lt;&gt;"",IF(VLOOKUP($P27,'基礎データ（質問紙）'!$A$4:$K$174,Q$4,FALSE)&lt;&gt;"",VLOOKUP($P27,'基礎データ（質問紙）'!$A$4:$K$174,Q$4,FALSE),""),"")</f>
        <v>29.9</v>
      </c>
      <c r="R33" s="254">
        <f ca="1">IF($P27&lt;&gt;"",IF(VLOOKUP($P27,'基礎データ（質問紙）'!$A$4:$K$174,R$4,FALSE)&lt;&gt;"",VLOOKUP($P27,'基礎データ（質問紙）'!$A$4:$K$174,R$4,FALSE),""),"")</f>
        <v>34.4</v>
      </c>
      <c r="S33" s="254">
        <f ca="1">IF($P27&lt;&gt;"",IF(VLOOKUP($P27,'基礎データ（質問紙）'!$A$4:$K$174,S$4,FALSE)&lt;&gt;"",VLOOKUP($P27,'基礎データ（質問紙）'!$A$4:$K$174,S$4,FALSE),""),"")</f>
        <v>22.8</v>
      </c>
      <c r="T33" s="254">
        <f ca="1">IF($P27&lt;&gt;"",IF(VLOOKUP($P27,'基礎データ（質問紙）'!$A$4:$K$174,T$4,FALSE)&lt;&gt;"",VLOOKUP($P27,'基礎データ（質問紙）'!$A$4:$K$174,T$4,FALSE),""),"")</f>
        <v>12.8</v>
      </c>
      <c r="U33" s="254">
        <f ca="1">IF($P27&lt;&gt;"",IF(VLOOKUP($P27,'基礎データ（質問紙）'!$A$4:$K$174,U$4,FALSE)&lt;&gt;"",VLOOKUP($P27,'基礎データ（質問紙）'!$A$4:$K$174,U$4,FALSE),""),"")</f>
        <v>0.1</v>
      </c>
      <c r="V33" s="254" t="str">
        <f ca="1">IF($P27&lt;&gt;"",IF(VLOOKUP($P27,'基礎データ（質問紙）'!$A$4:$K$174,V$4,FALSE)&lt;&gt;"",VLOOKUP($P27,'基礎データ（質問紙）'!$A$4:$K$174,V$4,FALSE),""),"")</f>
        <v/>
      </c>
      <c r="W33" s="254" t="str">
        <f ca="1">IF($P27&lt;&gt;"",IF(VLOOKUP($P27,'基礎データ（質問紙）'!$A$4:$K$174,W$4,FALSE)&lt;&gt;"",VLOOKUP($P27,'基礎データ（質問紙）'!$A$4:$K$174,W$4,FALSE),""),"")</f>
        <v/>
      </c>
      <c r="X33" s="254" t="str">
        <f ca="1">IF($P27&lt;&gt;"",IF(VLOOKUP($P27,'基礎データ（質問紙）'!$A$4:$K$174,X$4,FALSE)&lt;&gt;"",VLOOKUP($P27,'基礎データ（質問紙）'!$A$4:$K$174,X$4,FALSE),""),"")</f>
        <v/>
      </c>
      <c r="Y33" s="254" t="str">
        <f ca="1">IF($P27&lt;&gt;"",IF(VLOOKUP($P27,'基礎データ（質問紙）'!$A$4:$K$174,Y$4,FALSE)&lt;&gt;"",VLOOKUP($P27,'基礎データ（質問紙）'!$A$4:$K$174,Y$4,FALSE),""),"")</f>
        <v/>
      </c>
      <c r="Z33" s="46">
        <f ca="1">P27*2+3</f>
        <v>73</v>
      </c>
      <c r="AA33" s="39"/>
      <c r="AB33" s="39"/>
      <c r="AC33" s="39"/>
      <c r="AD33" s="39"/>
      <c r="AE33" s="39"/>
      <c r="AF33" s="39"/>
      <c r="AG33" s="39"/>
      <c r="AH33" s="39"/>
    </row>
    <row r="34" spans="1:34" s="33" customFormat="1" ht="15" customHeight="1">
      <c r="A34" s="48"/>
      <c r="B34" s="628"/>
      <c r="C34" s="629"/>
      <c r="D34" s="48"/>
      <c r="E34" s="48"/>
      <c r="F34" s="48"/>
      <c r="G34" s="48"/>
      <c r="H34" s="48"/>
      <c r="I34" s="48"/>
      <c r="J34" s="48"/>
      <c r="K34" s="48"/>
      <c r="L34" s="23"/>
      <c r="M34" s="23"/>
      <c r="N34" s="23"/>
      <c r="O34" s="23"/>
      <c r="P34" s="40" t="s">
        <v>36</v>
      </c>
      <c r="Q34" s="254">
        <f t="shared" ref="Q34:Y34" ca="1" si="5">IF($P27&lt;&gt;"",IF(INDIRECT("'基礎データ（質問紙）'!"&amp;Q$5&amp;$Z33+1)&lt;&gt;"",INDIRECT("'基礎データ（質問紙）'!"&amp;Q$5&amp;$Z33+1),""),"")</f>
        <v>33.299999999999997</v>
      </c>
      <c r="R34" s="254">
        <f t="shared" ca="1" si="5"/>
        <v>37.299999999999997</v>
      </c>
      <c r="S34" s="254">
        <f t="shared" ca="1" si="5"/>
        <v>20.3</v>
      </c>
      <c r="T34" s="254">
        <f t="shared" ca="1" si="5"/>
        <v>8.9</v>
      </c>
      <c r="U34" s="254">
        <f t="shared" ca="1" si="5"/>
        <v>0.1</v>
      </c>
      <c r="V34" s="254" t="str">
        <f t="shared" ca="1" si="5"/>
        <v/>
      </c>
      <c r="W34" s="254" t="str">
        <f t="shared" ca="1" si="5"/>
        <v/>
      </c>
      <c r="X34" s="254" t="str">
        <f t="shared" ca="1" si="5"/>
        <v/>
      </c>
      <c r="Y34" s="254" t="str">
        <f t="shared" ca="1" si="5"/>
        <v/>
      </c>
      <c r="Z34" s="246"/>
      <c r="AA34" s="39"/>
      <c r="AB34" s="39"/>
      <c r="AC34" s="39"/>
      <c r="AD34" s="39"/>
      <c r="AE34" s="39"/>
      <c r="AF34" s="39"/>
      <c r="AG34" s="39"/>
      <c r="AH34" s="39"/>
    </row>
    <row r="35" spans="1:34" s="33" customFormat="1" ht="12.6" customHeight="1">
      <c r="A35" s="48"/>
      <c r="B35" s="628"/>
      <c r="C35" s="629"/>
      <c r="D35" s="48"/>
      <c r="E35" s="48"/>
      <c r="F35" s="48"/>
      <c r="G35" s="48"/>
      <c r="H35" s="48"/>
      <c r="I35" s="48"/>
      <c r="J35" s="48"/>
      <c r="K35" s="48"/>
      <c r="L35" s="23"/>
      <c r="M35" s="23"/>
      <c r="N35" s="23"/>
      <c r="O35" s="23"/>
      <c r="P35" s="45"/>
      <c r="Q35" s="40"/>
      <c r="R35" s="45"/>
      <c r="S35" s="45"/>
      <c r="T35" s="45"/>
      <c r="U35" s="45"/>
      <c r="V35" s="45"/>
      <c r="W35" s="92"/>
      <c r="X35" s="45"/>
      <c r="Y35" s="245"/>
      <c r="Z35" s="45"/>
      <c r="AA35" s="39"/>
      <c r="AB35" s="39"/>
      <c r="AC35" s="39"/>
      <c r="AD35" s="39"/>
      <c r="AE35" s="39"/>
      <c r="AF35" s="39"/>
      <c r="AG35" s="39"/>
      <c r="AH35" s="39"/>
    </row>
    <row r="36" spans="1:34" s="33" customFormat="1" ht="20.100000000000001" customHeight="1" thickBot="1">
      <c r="A36" s="48"/>
      <c r="B36" s="630"/>
      <c r="C36" s="631"/>
      <c r="D36" s="48"/>
      <c r="E36" s="431">
        <f ca="1">IF(F36&lt;&gt;"",1,"")</f>
        <v>1</v>
      </c>
      <c r="F36" s="432" t="str">
        <f ca="1">IF(Q30&lt;&gt;"",Q30,"")</f>
        <v>当てはまる</v>
      </c>
      <c r="G36" s="431">
        <f ca="1">IF(H36&lt;&gt;"",2,"")</f>
        <v>2</v>
      </c>
      <c r="H36" s="432" t="str">
        <f ca="1">IF(R30&lt;&gt;"",R30,"")</f>
        <v>どちらかといえば，当てはまる</v>
      </c>
      <c r="I36" s="431">
        <f ca="1">IF(J36&lt;&gt;"",3,"")</f>
        <v>3</v>
      </c>
      <c r="J36" s="432" t="str">
        <f ca="1">IF(S30&lt;&gt;"",S30,"")</f>
        <v>どちらかといえば，当てはまらない</v>
      </c>
      <c r="K36" s="319"/>
      <c r="L36" s="23"/>
      <c r="M36" s="23"/>
      <c r="N36" s="23"/>
      <c r="O36" s="23"/>
      <c r="P36" s="45"/>
      <c r="Q36" s="40"/>
      <c r="R36" s="45"/>
      <c r="S36" s="45"/>
      <c r="T36" s="45"/>
      <c r="U36" s="45"/>
      <c r="V36" s="45"/>
      <c r="W36" s="92"/>
      <c r="X36" s="45"/>
      <c r="Y36" s="245"/>
      <c r="Z36" s="45"/>
      <c r="AA36" s="39"/>
      <c r="AB36" s="39"/>
      <c r="AC36" s="39"/>
      <c r="AD36" s="39"/>
      <c r="AE36" s="39"/>
      <c r="AF36" s="39"/>
      <c r="AG36" s="39"/>
      <c r="AH36" s="39"/>
    </row>
    <row r="37" spans="1:34" s="33" customFormat="1" ht="20.100000000000001" customHeight="1">
      <c r="A37" s="48"/>
      <c r="B37" s="48"/>
      <c r="C37" s="48"/>
      <c r="D37" s="48"/>
      <c r="E37" s="431">
        <f ca="1">IF(F37&lt;&gt;"",4,"")</f>
        <v>4</v>
      </c>
      <c r="F37" s="432" t="str">
        <f ca="1">IF(T30&lt;&gt;"",T30,"")</f>
        <v>当てはまらない</v>
      </c>
      <c r="G37" s="431">
        <f ca="1">IF(H37&lt;&gt;"",5,"")</f>
        <v>5</v>
      </c>
      <c r="H37" s="432" t="str">
        <f ca="1">IF(U30&lt;&gt;"",U30,"")</f>
        <v>その他・無回答</v>
      </c>
      <c r="I37" s="431" t="str">
        <f ca="1">IF(J37&lt;&gt;"",6,"")</f>
        <v/>
      </c>
      <c r="J37" s="432" t="str">
        <f ca="1">IF(V30&lt;&gt;"",V30,"")</f>
        <v/>
      </c>
      <c r="K37" s="319"/>
      <c r="L37" s="23"/>
      <c r="M37" s="23"/>
      <c r="N37" s="23"/>
      <c r="O37" s="23"/>
      <c r="P37" s="45"/>
      <c r="Q37" s="40"/>
      <c r="R37" s="45"/>
      <c r="S37" s="45"/>
      <c r="T37" s="45"/>
      <c r="U37" s="45"/>
      <c r="V37" s="45"/>
      <c r="W37" s="92"/>
      <c r="X37" s="45"/>
      <c r="Y37" s="245"/>
      <c r="Z37" s="45"/>
      <c r="AA37" s="39"/>
      <c r="AB37" s="39"/>
      <c r="AC37" s="39"/>
      <c r="AD37" s="39"/>
      <c r="AE37" s="39"/>
      <c r="AF37" s="39"/>
      <c r="AG37" s="39"/>
      <c r="AH37" s="39"/>
    </row>
    <row r="38" spans="1:34" s="33" customFormat="1" ht="20.100000000000001" customHeight="1">
      <c r="A38" s="48"/>
      <c r="B38" s="48"/>
      <c r="C38" s="48"/>
      <c r="D38" s="48"/>
      <c r="E38" s="431" t="str">
        <f ca="1">IF(F38&lt;&gt;"",7,"")</f>
        <v/>
      </c>
      <c r="F38" s="432" t="str">
        <f ca="1">IF(W30&lt;&gt;"",W30,"")</f>
        <v/>
      </c>
      <c r="G38" s="431" t="str">
        <f ca="1">IF(H38&lt;&gt;"",8,"")</f>
        <v/>
      </c>
      <c r="H38" s="432" t="str">
        <f ca="1">IF(X30&lt;&gt;"",X30,"")</f>
        <v/>
      </c>
      <c r="I38" s="431" t="str">
        <f ca="1">IF(J38&lt;&gt;"",9,"")</f>
        <v/>
      </c>
      <c r="J38" s="432" t="str">
        <f ca="1">IF(Y30&lt;&gt;"",Y30,"")</f>
        <v/>
      </c>
      <c r="K38" s="319"/>
      <c r="L38" s="23"/>
      <c r="M38" s="23"/>
      <c r="N38" s="23"/>
      <c r="O38" s="23"/>
      <c r="P38" s="252">
        <f ca="1">IF(INDIRECT("入力シート!P"&amp;Q38)&lt;&gt;0,INDIRECT("入力シート!P"&amp;Q38),"")</f>
        <v>38</v>
      </c>
      <c r="Q38" s="240">
        <f ca="1">Q27+1</f>
        <v>20</v>
      </c>
      <c r="R38" s="240">
        <f ca="1">P38+180</f>
        <v>218</v>
      </c>
      <c r="S38" s="240"/>
      <c r="T38" s="240"/>
      <c r="U38" s="240"/>
      <c r="V38" s="92"/>
      <c r="W38" s="45"/>
      <c r="X38" s="45"/>
      <c r="Y38" s="245"/>
      <c r="Z38" s="245"/>
      <c r="AA38" s="39"/>
      <c r="AB38" s="39"/>
      <c r="AC38" s="39"/>
      <c r="AD38" s="39"/>
      <c r="AE38" s="39"/>
      <c r="AF38" s="39"/>
      <c r="AG38" s="39"/>
      <c r="AH38" s="39"/>
    </row>
    <row r="39" spans="1:34" s="33" customFormat="1" ht="9.9499999999999993" customHeight="1" thickBot="1">
      <c r="A39" s="48"/>
      <c r="B39" s="48"/>
      <c r="C39" s="48"/>
      <c r="D39" s="48"/>
      <c r="E39" s="48"/>
      <c r="F39" s="48"/>
      <c r="G39" s="48"/>
      <c r="H39" s="48"/>
      <c r="I39" s="48"/>
      <c r="J39" s="48"/>
      <c r="K39" s="48"/>
      <c r="L39" s="23"/>
      <c r="M39" s="23"/>
      <c r="N39" s="23"/>
      <c r="O39" s="23"/>
      <c r="Q39" s="47"/>
      <c r="R39" s="47"/>
      <c r="S39" s="47"/>
      <c r="T39" s="47"/>
      <c r="U39" s="47"/>
      <c r="V39" s="92"/>
      <c r="W39" s="45"/>
      <c r="X39" s="45"/>
      <c r="Y39" s="245"/>
      <c r="Z39" s="245"/>
      <c r="AA39" s="39"/>
      <c r="AB39" s="39"/>
      <c r="AC39" s="39"/>
      <c r="AD39" s="39"/>
      <c r="AE39" s="39"/>
      <c r="AF39" s="39"/>
      <c r="AG39" s="39"/>
      <c r="AH39" s="39"/>
    </row>
    <row r="40" spans="1:34" s="33" customFormat="1" ht="20.100000000000001" customHeight="1">
      <c r="A40" s="48"/>
      <c r="B40" s="624">
        <f ca="1">IF(P38&lt;&gt;"",P38,"")</f>
        <v>38</v>
      </c>
      <c r="C40" s="625"/>
      <c r="D40" s="48"/>
      <c r="E40" s="48"/>
      <c r="F40" s="48"/>
      <c r="G40" s="48"/>
      <c r="H40" s="48"/>
      <c r="I40" s="48"/>
      <c r="J40" s="48"/>
      <c r="K40" s="48"/>
      <c r="L40" s="23"/>
      <c r="M40" s="23"/>
      <c r="N40" s="23"/>
      <c r="O40" s="23"/>
      <c r="P40" s="40" t="str">
        <f ca="1">IF(P38&lt;&gt;"",VLOOKUP(P38,入力シート!$P$7:$Z$33,2,FALSE),"")</f>
        <v>テレビのニュース番組やインターネットのニュースを見ますか（携帯電話やスマートフォンを使ってインターネットのニュースを見る場合も含む）</v>
      </c>
      <c r="Q40" s="446"/>
      <c r="R40" s="446"/>
      <c r="S40" s="446"/>
      <c r="T40" s="446"/>
      <c r="U40" s="446"/>
      <c r="V40" s="446"/>
      <c r="W40" s="446"/>
      <c r="X40" s="446"/>
      <c r="Y40" s="446"/>
      <c r="Z40" s="245"/>
      <c r="AA40" s="39"/>
      <c r="AB40" s="39"/>
      <c r="AC40" s="39"/>
      <c r="AD40" s="39"/>
      <c r="AE40" s="39"/>
      <c r="AF40" s="39"/>
      <c r="AG40" s="39"/>
      <c r="AH40" s="39"/>
    </row>
    <row r="41" spans="1:34" s="33" customFormat="1" ht="6.95" customHeight="1">
      <c r="A41" s="48"/>
      <c r="B41" s="628" t="str">
        <f ca="1">IF(P40&lt;&gt;"",P40,"")</f>
        <v>テレビのニュース番組やインターネットのニュースを見ますか（携帯電話やスマートフォンを使ってインターネットのニュースを見る場合も含む）</v>
      </c>
      <c r="C41" s="629"/>
      <c r="D41" s="48"/>
      <c r="E41" s="48"/>
      <c r="F41" s="48"/>
      <c r="G41" s="48"/>
      <c r="H41" s="48"/>
      <c r="I41" s="48"/>
      <c r="J41" s="48"/>
      <c r="K41" s="48"/>
      <c r="L41" s="23"/>
      <c r="M41" s="23"/>
      <c r="N41" s="23"/>
      <c r="O41" s="23"/>
      <c r="P41" s="42"/>
      <c r="Q41" s="619" t="str">
        <f ca="1">IF($P38&lt;&gt;"",IF(INDIRECT("'基礎データ（質問紙）'!"&amp;Q$5&amp;$R38)&lt;&gt;"",INDIRECT("'基礎データ（質問紙）'!"&amp;Q$5&amp;$R38),""),"")</f>
        <v>よく見る</v>
      </c>
      <c r="R41" s="619" t="str">
        <f t="shared" ref="R41:Y41" ca="1" si="6">IF($P38&lt;&gt;"",IF(INDIRECT("'基礎データ（質問紙）'!"&amp;R$5&amp;$R38)&lt;&gt;"",INDIRECT("'基礎データ（質問紙）'!"&amp;R$5&amp;$R38),""),"")</f>
        <v>時々見る</v>
      </c>
      <c r="S41" s="619" t="str">
        <f t="shared" ca="1" si="6"/>
        <v>あまり見ない</v>
      </c>
      <c r="T41" s="619" t="str">
        <f t="shared" ca="1" si="6"/>
        <v>ほとんど,または,全く見ない</v>
      </c>
      <c r="U41" s="619" t="str">
        <f t="shared" ca="1" si="6"/>
        <v>その他・無回答</v>
      </c>
      <c r="V41" s="619" t="str">
        <f t="shared" ca="1" si="6"/>
        <v/>
      </c>
      <c r="W41" s="619" t="str">
        <f t="shared" ca="1" si="6"/>
        <v/>
      </c>
      <c r="X41" s="619" t="str">
        <f t="shared" ca="1" si="6"/>
        <v/>
      </c>
      <c r="Y41" s="619" t="str">
        <f t="shared" ca="1" si="6"/>
        <v/>
      </c>
      <c r="Z41" s="245"/>
      <c r="AA41" s="39"/>
      <c r="AB41" s="39"/>
      <c r="AC41" s="39"/>
      <c r="AD41" s="39"/>
      <c r="AE41" s="39"/>
      <c r="AF41" s="39"/>
      <c r="AG41" s="39"/>
      <c r="AH41" s="39"/>
    </row>
    <row r="42" spans="1:34" s="33" customFormat="1" ht="12.6" customHeight="1">
      <c r="A42" s="48"/>
      <c r="B42" s="628"/>
      <c r="C42" s="629"/>
      <c r="D42" s="48"/>
      <c r="E42" s="48"/>
      <c r="F42" s="48"/>
      <c r="G42" s="48"/>
      <c r="H42" s="251"/>
      <c r="I42" s="48"/>
      <c r="J42" s="251"/>
      <c r="K42" s="48"/>
      <c r="L42" s="23"/>
      <c r="M42" s="23"/>
      <c r="N42" s="23"/>
      <c r="O42" s="23"/>
      <c r="Q42" s="620"/>
      <c r="R42" s="620"/>
      <c r="S42" s="620"/>
      <c r="T42" s="620"/>
      <c r="U42" s="620"/>
      <c r="V42" s="620"/>
      <c r="W42" s="620"/>
      <c r="X42" s="620"/>
      <c r="Y42" s="620"/>
      <c r="AA42" s="39"/>
      <c r="AB42" s="39"/>
      <c r="AC42" s="39"/>
      <c r="AD42" s="39"/>
      <c r="AE42" s="39"/>
      <c r="AF42" s="39"/>
      <c r="AG42" s="39"/>
      <c r="AH42" s="39"/>
    </row>
    <row r="43" spans="1:34" s="33" customFormat="1" ht="12.6" customHeight="1">
      <c r="A43" s="48"/>
      <c r="B43" s="628"/>
      <c r="C43" s="629"/>
      <c r="D43" s="48"/>
      <c r="E43" s="48"/>
      <c r="F43" s="48"/>
      <c r="G43" s="48"/>
      <c r="H43" s="48"/>
      <c r="I43" s="48"/>
      <c r="J43" s="48"/>
      <c r="K43" s="48"/>
      <c r="L43" s="23"/>
      <c r="M43" s="23"/>
      <c r="N43" s="23"/>
      <c r="O43" s="23"/>
      <c r="P43" s="40" t="s">
        <v>0</v>
      </c>
      <c r="Q43" s="253">
        <f ca="1">IF($P38&lt;&gt;"",IF(VLOOKUP($P38,入力シート!$P$7:$Z$33,Q$4,FALSE)&lt;&gt;"",VLOOKUP($P38,入力シート!$P$7:$Z$33,Q$4,FALSE),""),"")</f>
        <v>38.9</v>
      </c>
      <c r="R43" s="253">
        <f ca="1">IF($P38&lt;&gt;"",IF(R41="その他・無回答",MAX(100-SUM($Q43:Q43),0),IF(VLOOKUP($P38,入力シート!$P$7:$Z$33,R$4,FALSE)&lt;&gt;"",VLOOKUP($P38,入力シート!$P$7:$Z$33,R$4,FALSE),"")),"")</f>
        <v>22.2</v>
      </c>
      <c r="S43" s="253">
        <f ca="1">IF($P38&lt;&gt;"",IF(S41="その他・無回答",MAX(100-SUM($Q43:R43),0),IF(VLOOKUP($P38,入力シート!$P$7:$Z$33,S$4,FALSE)&lt;&gt;"",VLOOKUP($P38,入力シート!$P$7:$Z$33,S$4,FALSE),"")),"")</f>
        <v>33.299999999999997</v>
      </c>
      <c r="T43" s="253">
        <f ca="1">IF($P38&lt;&gt;"",IF(T41="その他・無回答",MAX(100-SUM($Q43:S43),0),IF(VLOOKUP($P38,入力シート!$P$7:$Z$33,T$4,FALSE)&lt;&gt;"",VLOOKUP($P38,入力シート!$P$7:$Z$33,T$4,FALSE),"")),"")</f>
        <v>5.6</v>
      </c>
      <c r="U43" s="253">
        <f ca="1">IF($P38&lt;&gt;"",IF(U41="その他・無回答",MAX(100-SUM($Q43:T43),0),IF(VLOOKUP($P38,入力シート!$P$7:$Z$33,U$4,FALSE)&lt;&gt;"",VLOOKUP($P38,入力シート!$P$7:$Z$33,U$4,FALSE),"")),"")</f>
        <v>1.4210854715202004E-14</v>
      </c>
      <c r="V43" s="253" t="str">
        <f ca="1">IF($P38&lt;&gt;"",IF(V41="その他・無回答",MAX(100-SUM($Q43:U43),0),IF(VLOOKUP($P38,入力シート!$P$7:$Z$33,V$4,FALSE)&lt;&gt;"",VLOOKUP($P38,入力シート!$P$7:$Z$33,V$4,FALSE),"")),"")</f>
        <v/>
      </c>
      <c r="W43" s="253" t="str">
        <f ca="1">IF($P38&lt;&gt;"",IF(W41="その他・無回答",MAX(100-SUM($Q43:V43),0),IF(VLOOKUP($P38,入力シート!$P$7:$Z$33,W$4,FALSE)&lt;&gt;"",VLOOKUP($P38,入力シート!$P$7:$Z$33,W$4,FALSE),"")),"")</f>
        <v/>
      </c>
      <c r="X43" s="253" t="str">
        <f ca="1">IF($P38&lt;&gt;"",IF(X41="その他・無回答",MAX(100-SUM($Q43:W43),0),IF(VLOOKUP($P38,入力シート!$P$7:$Z$33,X$4,FALSE)&lt;&gt;"",VLOOKUP($P38,入力シート!$P$7:$Z$33,X$4,FALSE),"")),"")</f>
        <v/>
      </c>
      <c r="Y43" s="253" t="str">
        <f ca="1">IF($P38&lt;&gt;"",IF(Y41="その他・無回答",MAX(100-SUM($Q43:X43),0),IF(VLOOKUP($P38,入力シート!$P$7:$Z$33,Y$4,FALSE)&lt;&gt;"",VLOOKUP($P38,入力シート!$P$7:$Z$33,Y$4,FALSE),"")),"")</f>
        <v/>
      </c>
      <c r="Z43" s="245"/>
      <c r="AA43" s="39"/>
      <c r="AB43" s="39"/>
      <c r="AC43" s="39"/>
      <c r="AD43" s="39"/>
      <c r="AE43" s="39"/>
      <c r="AF43" s="39"/>
      <c r="AG43" s="39"/>
      <c r="AH43" s="39"/>
    </row>
    <row r="44" spans="1:34" s="33" customFormat="1" ht="15" customHeight="1">
      <c r="A44" s="48"/>
      <c r="B44" s="628"/>
      <c r="C44" s="629"/>
      <c r="D44" s="48"/>
      <c r="E44" s="48"/>
      <c r="F44" s="48"/>
      <c r="G44" s="48"/>
      <c r="H44" s="48"/>
      <c r="I44" s="48"/>
      <c r="J44" s="48"/>
      <c r="K44" s="48"/>
      <c r="L44" s="23"/>
      <c r="M44" s="23"/>
      <c r="N44" s="23"/>
      <c r="O44" s="23"/>
      <c r="P44" s="40" t="s">
        <v>35</v>
      </c>
      <c r="Q44" s="254">
        <f ca="1">IF($P38&lt;&gt;"",IF(VLOOKUP($P38,'基礎データ（質問紙）'!$A$4:$K$174,Q$4,FALSE)&lt;&gt;"",VLOOKUP($P38,'基礎データ（質問紙）'!$A$4:$K$174,Q$4,FALSE),""),"")</f>
        <v>52.5</v>
      </c>
      <c r="R44" s="254">
        <f ca="1">IF($P38&lt;&gt;"",IF(VLOOKUP($P38,'基礎データ（質問紙）'!$A$4:$K$174,R$4,FALSE)&lt;&gt;"",VLOOKUP($P38,'基礎データ（質問紙）'!$A$4:$K$174,R$4,FALSE),""),"")</f>
        <v>31.9</v>
      </c>
      <c r="S44" s="254">
        <f ca="1">IF($P38&lt;&gt;"",IF(VLOOKUP($P38,'基礎データ（質問紙）'!$A$4:$K$174,S$4,FALSE)&lt;&gt;"",VLOOKUP($P38,'基礎データ（質問紙）'!$A$4:$K$174,S$4,FALSE),""),"")</f>
        <v>9.8000000000000007</v>
      </c>
      <c r="T44" s="254">
        <f ca="1">IF($P38&lt;&gt;"",IF(VLOOKUP($P38,'基礎データ（質問紙）'!$A$4:$K$174,T$4,FALSE)&lt;&gt;"",VLOOKUP($P38,'基礎データ（質問紙）'!$A$4:$K$174,T$4,FALSE),""),"")</f>
        <v>5.6</v>
      </c>
      <c r="U44" s="254">
        <f ca="1">IF($P38&lt;&gt;"",IF(VLOOKUP($P38,'基礎データ（質問紙）'!$A$4:$K$174,U$4,FALSE)&lt;&gt;"",VLOOKUP($P38,'基礎データ（質問紙）'!$A$4:$K$174,U$4,FALSE),""),"")</f>
        <v>0.2</v>
      </c>
      <c r="V44" s="254" t="str">
        <f ca="1">IF($P38&lt;&gt;"",IF(VLOOKUP($P38,'基礎データ（質問紙）'!$A$4:$K$174,V$4,FALSE)&lt;&gt;"",VLOOKUP($P38,'基礎データ（質問紙）'!$A$4:$K$174,V$4,FALSE),""),"")</f>
        <v/>
      </c>
      <c r="W44" s="254" t="str">
        <f ca="1">IF($P38&lt;&gt;"",IF(VLOOKUP($P38,'基礎データ（質問紙）'!$A$4:$K$174,W$4,FALSE)&lt;&gt;"",VLOOKUP($P38,'基礎データ（質問紙）'!$A$4:$K$174,W$4,FALSE),""),"")</f>
        <v/>
      </c>
      <c r="X44" s="254" t="str">
        <f ca="1">IF($P38&lt;&gt;"",IF(VLOOKUP($P38,'基礎データ（質問紙）'!$A$4:$K$174,X$4,FALSE)&lt;&gt;"",VLOOKUP($P38,'基礎データ（質問紙）'!$A$4:$K$174,X$4,FALSE),""),"")</f>
        <v/>
      </c>
      <c r="Y44" s="254" t="str">
        <f ca="1">IF($P38&lt;&gt;"",IF(VLOOKUP($P38,'基礎データ（質問紙）'!$A$4:$K$174,Y$4,FALSE)&lt;&gt;"",VLOOKUP($P38,'基礎データ（質問紙）'!$A$4:$K$174,Y$4,FALSE),""),"")</f>
        <v/>
      </c>
      <c r="Z44" s="46">
        <f ca="1">P38*2+3</f>
        <v>79</v>
      </c>
      <c r="AA44" s="39"/>
      <c r="AB44" s="39"/>
      <c r="AC44" s="39"/>
      <c r="AD44" s="39"/>
      <c r="AE44" s="39"/>
      <c r="AF44" s="39"/>
      <c r="AG44" s="39"/>
      <c r="AH44" s="39"/>
    </row>
    <row r="45" spans="1:34" s="33" customFormat="1" ht="15" customHeight="1">
      <c r="A45" s="48"/>
      <c r="B45" s="628"/>
      <c r="C45" s="629"/>
      <c r="D45" s="48"/>
      <c r="E45" s="48"/>
      <c r="F45" s="48"/>
      <c r="G45" s="48"/>
      <c r="H45" s="48"/>
      <c r="I45" s="48"/>
      <c r="J45" s="48"/>
      <c r="K45" s="48"/>
      <c r="L45" s="23"/>
      <c r="M45" s="23"/>
      <c r="N45" s="23"/>
      <c r="O45" s="23"/>
      <c r="P45" s="40" t="s">
        <v>36</v>
      </c>
      <c r="Q45" s="254">
        <f t="shared" ref="Q45:Y45" ca="1" si="7">IF($P38&lt;&gt;"",IF(INDIRECT("'基礎データ（質問紙）'!"&amp;Q$5&amp;$Z44+1)&lt;&gt;"",INDIRECT("'基礎データ（質問紙）'!"&amp;Q$5&amp;$Z44+1),""),"")</f>
        <v>57.2</v>
      </c>
      <c r="R45" s="254">
        <f t="shared" ca="1" si="7"/>
        <v>29.2</v>
      </c>
      <c r="S45" s="254">
        <f t="shared" ca="1" si="7"/>
        <v>8.4</v>
      </c>
      <c r="T45" s="254">
        <f t="shared" ca="1" si="7"/>
        <v>5.0999999999999996</v>
      </c>
      <c r="U45" s="254">
        <f t="shared" ca="1" si="7"/>
        <v>0.2</v>
      </c>
      <c r="V45" s="254" t="str">
        <f t="shared" ca="1" si="7"/>
        <v/>
      </c>
      <c r="W45" s="254" t="str">
        <f t="shared" ca="1" si="7"/>
        <v/>
      </c>
      <c r="X45" s="254" t="str">
        <f t="shared" ca="1" si="7"/>
        <v/>
      </c>
      <c r="Y45" s="254" t="str">
        <f t="shared" ca="1" si="7"/>
        <v/>
      </c>
      <c r="Z45" s="246"/>
      <c r="AA45" s="39"/>
      <c r="AB45" s="39"/>
      <c r="AC45" s="39"/>
      <c r="AD45" s="39"/>
      <c r="AE45" s="39"/>
      <c r="AF45" s="39"/>
      <c r="AG45" s="39"/>
      <c r="AH45" s="39"/>
    </row>
    <row r="46" spans="1:34" s="33" customFormat="1" ht="12.6" customHeight="1">
      <c r="A46" s="48"/>
      <c r="B46" s="628"/>
      <c r="C46" s="629"/>
      <c r="D46" s="48"/>
      <c r="E46" s="48"/>
      <c r="F46" s="48"/>
      <c r="G46" s="48"/>
      <c r="H46" s="48"/>
      <c r="I46" s="48"/>
      <c r="J46" s="48"/>
      <c r="K46" s="48"/>
      <c r="L46" s="23"/>
      <c r="M46" s="23"/>
      <c r="N46" s="23"/>
      <c r="O46" s="23"/>
      <c r="P46" s="45"/>
      <c r="Q46" s="40"/>
      <c r="R46" s="45"/>
      <c r="S46" s="45"/>
      <c r="T46" s="45"/>
      <c r="U46" s="45"/>
      <c r="V46" s="245"/>
      <c r="W46" s="245"/>
      <c r="X46" s="45"/>
      <c r="Y46" s="245"/>
      <c r="Z46" s="45"/>
      <c r="AA46" s="39"/>
      <c r="AB46" s="39"/>
      <c r="AC46" s="39"/>
      <c r="AD46" s="39"/>
      <c r="AE46" s="39"/>
      <c r="AF46" s="39"/>
      <c r="AG46" s="39"/>
      <c r="AH46" s="39"/>
    </row>
    <row r="47" spans="1:34" s="33" customFormat="1" ht="20.100000000000001" customHeight="1" thickBot="1">
      <c r="A47" s="48"/>
      <c r="B47" s="630"/>
      <c r="C47" s="631"/>
      <c r="D47" s="48"/>
      <c r="E47" s="431">
        <f ca="1">IF(F47&lt;&gt;"",1,"")</f>
        <v>1</v>
      </c>
      <c r="F47" s="432" t="str">
        <f ca="1">IF(Q41&lt;&gt;"",Q41,"")</f>
        <v>よく見る</v>
      </c>
      <c r="G47" s="431">
        <f ca="1">IF(H47&lt;&gt;"",2,"")</f>
        <v>2</v>
      </c>
      <c r="H47" s="432" t="str">
        <f ca="1">IF(R41&lt;&gt;"",R41,"")</f>
        <v>時々見る</v>
      </c>
      <c r="I47" s="431">
        <f ca="1">IF(J47&lt;&gt;"",3,"")</f>
        <v>3</v>
      </c>
      <c r="J47" s="432" t="str">
        <f ca="1">IF(S41&lt;&gt;"",S41,"")</f>
        <v>あまり見ない</v>
      </c>
      <c r="K47" s="319"/>
      <c r="L47" s="23"/>
      <c r="M47" s="23"/>
      <c r="N47" s="23"/>
      <c r="O47" s="23"/>
      <c r="P47" s="45"/>
      <c r="Q47" s="45"/>
      <c r="R47" s="45"/>
      <c r="S47" s="45"/>
      <c r="T47" s="45"/>
      <c r="U47" s="45"/>
      <c r="V47" s="245"/>
      <c r="W47" s="245"/>
      <c r="X47" s="45"/>
      <c r="Y47" s="245"/>
      <c r="Z47" s="45"/>
      <c r="AA47" s="39"/>
      <c r="AB47" s="39"/>
      <c r="AC47" s="39"/>
      <c r="AD47" s="39"/>
      <c r="AE47" s="39"/>
      <c r="AF47" s="39"/>
      <c r="AG47" s="39"/>
      <c r="AH47" s="39"/>
    </row>
    <row r="48" spans="1:34" s="33" customFormat="1" ht="20.100000000000001" customHeight="1">
      <c r="A48" s="48"/>
      <c r="B48" s="48"/>
      <c r="C48" s="48"/>
      <c r="D48" s="48"/>
      <c r="E48" s="431">
        <f ca="1">IF(F48&lt;&gt;"",4,"")</f>
        <v>4</v>
      </c>
      <c r="F48" s="432" t="str">
        <f ca="1">IF(T41&lt;&gt;"",T41,"")</f>
        <v>ほとんど,または,全く見ない</v>
      </c>
      <c r="G48" s="431">
        <f ca="1">IF(H48&lt;&gt;"",5,"")</f>
        <v>5</v>
      </c>
      <c r="H48" s="432" t="str">
        <f ca="1">IF(U41&lt;&gt;"",U41,"")</f>
        <v>その他・無回答</v>
      </c>
      <c r="I48" s="431" t="str">
        <f ca="1">IF(J48&lt;&gt;"",6,"")</f>
        <v/>
      </c>
      <c r="J48" s="432" t="str">
        <f ca="1">IF(V41&lt;&gt;"",V41,"")</f>
        <v/>
      </c>
      <c r="K48" s="319"/>
      <c r="L48" s="23"/>
      <c r="M48" s="23"/>
      <c r="N48" s="23"/>
      <c r="O48" s="23"/>
      <c r="S48" s="240"/>
      <c r="T48" s="240"/>
      <c r="U48" s="240"/>
      <c r="V48" s="92"/>
      <c r="W48" s="45"/>
      <c r="X48" s="45"/>
      <c r="Y48" s="245"/>
      <c r="Z48" s="245"/>
      <c r="AA48" s="39"/>
      <c r="AB48" s="39"/>
      <c r="AC48" s="39"/>
      <c r="AD48" s="39"/>
      <c r="AE48" s="39"/>
      <c r="AF48" s="39"/>
      <c r="AG48" s="39"/>
      <c r="AH48" s="39"/>
    </row>
    <row r="49" spans="1:34" s="33" customFormat="1" ht="20.100000000000001" customHeight="1">
      <c r="A49" s="48"/>
      <c r="B49" s="48"/>
      <c r="C49" s="48"/>
      <c r="D49" s="48"/>
      <c r="E49" s="431" t="str">
        <f ca="1">IF(F49&lt;&gt;"",7,"")</f>
        <v/>
      </c>
      <c r="F49" s="432" t="str">
        <f ca="1">IF(W41&lt;&gt;"",W41,"")</f>
        <v/>
      </c>
      <c r="G49" s="431" t="str">
        <f ca="1">IF(H49&lt;&gt;"",8,"")</f>
        <v/>
      </c>
      <c r="H49" s="432" t="str">
        <f ca="1">IF(X41&lt;&gt;"",X41,"")</f>
        <v/>
      </c>
      <c r="I49" s="431" t="str">
        <f ca="1">IF(J49&lt;&gt;"",9,"")</f>
        <v/>
      </c>
      <c r="J49" s="432" t="str">
        <f ca="1">IF(Y41&lt;&gt;"",Y41,"")</f>
        <v/>
      </c>
      <c r="K49" s="319"/>
      <c r="L49" s="23"/>
      <c r="M49" s="23"/>
      <c r="N49" s="23"/>
      <c r="O49" s="23"/>
      <c r="P49" s="252">
        <f ca="1">IF(INDIRECT("入力シート!P"&amp;Q49)&lt;&gt;0,INDIRECT("入力シート!P"&amp;Q49),"")</f>
        <v>59</v>
      </c>
      <c r="Q49" s="240">
        <f ca="1">Q38+1</f>
        <v>21</v>
      </c>
      <c r="R49" s="240">
        <f ca="1">P49+180</f>
        <v>239</v>
      </c>
      <c r="S49" s="47"/>
      <c r="T49" s="47"/>
      <c r="U49" s="47"/>
      <c r="V49" s="92"/>
      <c r="W49" s="45"/>
      <c r="X49" s="45"/>
      <c r="Y49" s="245"/>
      <c r="Z49" s="245"/>
      <c r="AA49" s="39"/>
      <c r="AB49" s="39"/>
      <c r="AC49" s="39"/>
      <c r="AD49" s="39"/>
      <c r="AE49" s="39"/>
      <c r="AF49" s="39"/>
      <c r="AG49" s="39"/>
      <c r="AH49" s="39"/>
    </row>
    <row r="50" spans="1:34" s="33" customFormat="1" ht="9.9499999999999993" customHeight="1" thickBot="1">
      <c r="A50" s="48"/>
      <c r="B50" s="48"/>
      <c r="C50" s="48"/>
      <c r="D50" s="48"/>
      <c r="E50" s="48"/>
      <c r="F50" s="48"/>
      <c r="G50" s="48"/>
      <c r="H50" s="48"/>
      <c r="I50" s="48"/>
      <c r="J50" s="48"/>
      <c r="K50" s="48"/>
      <c r="L50" s="23"/>
      <c r="M50" s="23"/>
      <c r="N50" s="23"/>
      <c r="O50" s="23"/>
      <c r="Q50" s="47"/>
      <c r="R50" s="47"/>
      <c r="S50" s="47"/>
      <c r="T50" s="47"/>
      <c r="U50" s="47"/>
      <c r="V50" s="92"/>
      <c r="W50" s="45"/>
      <c r="X50" s="45"/>
      <c r="Y50" s="245"/>
      <c r="Z50" s="245"/>
      <c r="AA50" s="39"/>
      <c r="AB50" s="39"/>
      <c r="AC50" s="39"/>
      <c r="AD50" s="39"/>
      <c r="AE50" s="39"/>
      <c r="AF50" s="39"/>
      <c r="AG50" s="39"/>
      <c r="AH50" s="39"/>
    </row>
    <row r="51" spans="1:34" s="33" customFormat="1" ht="20.100000000000001" customHeight="1">
      <c r="A51" s="48"/>
      <c r="B51" s="624">
        <f ca="1">IF(P49&lt;&gt;"",P49,"")</f>
        <v>59</v>
      </c>
      <c r="C51" s="625"/>
      <c r="D51" s="48"/>
      <c r="E51" s="48"/>
      <c r="F51" s="48"/>
      <c r="G51" s="48"/>
      <c r="H51" s="48"/>
      <c r="I51" s="48"/>
      <c r="J51" s="48"/>
      <c r="K51" s="48"/>
      <c r="L51" s="23"/>
      <c r="M51" s="23"/>
      <c r="N51" s="23"/>
      <c r="O51" s="23"/>
      <c r="P51" s="40" t="str">
        <f ca="1">IF(P49&lt;&gt;"",VLOOKUP(P49,入力シート!$P$7:$Z$33,2,FALSE),"")</f>
        <v>学級の友達との間で話し合う活動を通じて，自分の考えを深めたり，広げたりすることができていると思いますか</v>
      </c>
      <c r="Q51" s="446"/>
      <c r="R51" s="446"/>
      <c r="S51" s="446"/>
      <c r="T51" s="446"/>
      <c r="U51" s="446"/>
      <c r="V51" s="446"/>
      <c r="W51" s="446"/>
      <c r="X51" s="446"/>
      <c r="Y51" s="446"/>
      <c r="Z51" s="245"/>
      <c r="AA51" s="39"/>
      <c r="AB51" s="39"/>
      <c r="AC51" s="39"/>
      <c r="AD51" s="39"/>
      <c r="AE51" s="39"/>
      <c r="AF51" s="39"/>
      <c r="AG51" s="39"/>
      <c r="AH51" s="39"/>
    </row>
    <row r="52" spans="1:34" s="33" customFormat="1" ht="6.95" customHeight="1">
      <c r="A52" s="48"/>
      <c r="B52" s="632" t="str">
        <f ca="1">IF(P51&lt;&gt;"",P51,"")</f>
        <v>学級の友達との間で話し合う活動を通じて，自分の考えを深めたり，広げたりすることができていると思いますか</v>
      </c>
      <c r="C52" s="633"/>
      <c r="D52" s="48"/>
      <c r="E52" s="48"/>
      <c r="F52" s="48"/>
      <c r="G52" s="48"/>
      <c r="H52" s="48"/>
      <c r="I52" s="48"/>
      <c r="J52" s="48"/>
      <c r="K52" s="48"/>
      <c r="L52" s="23"/>
      <c r="M52" s="23"/>
      <c r="N52" s="23"/>
      <c r="O52" s="23"/>
      <c r="Q52" s="619" t="str">
        <f ca="1">IF($P49&lt;&gt;"",IF(INDIRECT("'基礎データ（質問紙）'!"&amp;Q$5&amp;$R49)&lt;&gt;"",INDIRECT("'基礎データ（質問紙）'!"&amp;Q$5&amp;$R49),""),"")</f>
        <v>そう思う</v>
      </c>
      <c r="R52" s="619" t="str">
        <f t="shared" ref="R52:Y52" ca="1" si="8">IF($P49&lt;&gt;"",IF(INDIRECT("'基礎データ（質問紙）'!"&amp;R$5&amp;$R49)&lt;&gt;"",INDIRECT("'基礎データ（質問紙）'!"&amp;R$5&amp;$R49),""),"")</f>
        <v>どちらかといえば，そう思う</v>
      </c>
      <c r="S52" s="619" t="str">
        <f t="shared" ca="1" si="8"/>
        <v>どちらかといえば，そう思わない</v>
      </c>
      <c r="T52" s="619" t="str">
        <f t="shared" ca="1" si="8"/>
        <v>そう思わない</v>
      </c>
      <c r="U52" s="619" t="str">
        <f ca="1">IF($P49&lt;&gt;"",IF(INDIRECT("'基礎データ（質問紙）'!"&amp;U$5&amp;$R49)&lt;&gt;"",INDIRECT("'基礎データ（質問紙）'!"&amp;U$5&amp;$R49),""),"")</f>
        <v>その他・無回答</v>
      </c>
      <c r="V52" s="619" t="str">
        <f t="shared" ca="1" si="8"/>
        <v/>
      </c>
      <c r="W52" s="619" t="str">
        <f t="shared" ca="1" si="8"/>
        <v/>
      </c>
      <c r="X52" s="619" t="str">
        <f t="shared" ca="1" si="8"/>
        <v/>
      </c>
      <c r="Y52" s="619" t="str">
        <f t="shared" ca="1" si="8"/>
        <v/>
      </c>
      <c r="Z52" s="245"/>
      <c r="AA52" s="39"/>
      <c r="AB52" s="39"/>
      <c r="AC52" s="39"/>
      <c r="AD52" s="39"/>
      <c r="AE52" s="39"/>
      <c r="AF52" s="39"/>
      <c r="AG52" s="39"/>
      <c r="AH52" s="39"/>
    </row>
    <row r="53" spans="1:34" s="33" customFormat="1" ht="12.6" customHeight="1">
      <c r="A53" s="48"/>
      <c r="B53" s="634"/>
      <c r="C53" s="635"/>
      <c r="D53" s="48"/>
      <c r="E53" s="48"/>
      <c r="F53" s="48"/>
      <c r="G53" s="48"/>
      <c r="H53" s="251"/>
      <c r="I53" s="48"/>
      <c r="J53" s="251"/>
      <c r="K53" s="48"/>
      <c r="L53" s="23"/>
      <c r="M53" s="23"/>
      <c r="N53" s="23"/>
      <c r="O53" s="23"/>
      <c r="Q53" s="620"/>
      <c r="R53" s="620"/>
      <c r="S53" s="620"/>
      <c r="T53" s="620"/>
      <c r="U53" s="620"/>
      <c r="V53" s="620"/>
      <c r="W53" s="620"/>
      <c r="X53" s="620"/>
      <c r="Y53" s="620"/>
      <c r="AA53" s="39"/>
      <c r="AB53" s="39"/>
      <c r="AC53" s="39"/>
      <c r="AD53" s="39"/>
      <c r="AE53" s="39"/>
      <c r="AF53" s="39"/>
      <c r="AG53" s="39"/>
      <c r="AH53" s="39"/>
    </row>
    <row r="54" spans="1:34" s="33" customFormat="1" ht="12.6" customHeight="1">
      <c r="A54" s="48"/>
      <c r="B54" s="634"/>
      <c r="C54" s="635"/>
      <c r="D54" s="48"/>
      <c r="E54" s="48"/>
      <c r="F54" s="48"/>
      <c r="G54" s="48"/>
      <c r="H54" s="48"/>
      <c r="I54" s="48"/>
      <c r="J54" s="48"/>
      <c r="K54" s="48"/>
      <c r="L54" s="23"/>
      <c r="M54" s="23"/>
      <c r="N54" s="23"/>
      <c r="O54" s="23"/>
      <c r="P54" s="40" t="s">
        <v>0</v>
      </c>
      <c r="Q54" s="253">
        <f ca="1">IF($P49&lt;&gt;"",IF(VLOOKUP($P49,入力シート!$P$7:$Z$33,Q$4,FALSE)&lt;&gt;"",VLOOKUP($P49,入力シート!$P$7:$Z$33,Q$4,FALSE),""),"")</f>
        <v>5.6</v>
      </c>
      <c r="R54" s="253">
        <f ca="1">IF($P49&lt;&gt;"",IF(R52="その他・無回答",MAX(100-SUM($Q54:Q54),0),IF(VLOOKUP($P49,入力シート!$P$7:$Z$33,R$4,FALSE)&lt;&gt;"",VLOOKUP($P49,入力シート!$P$7:$Z$33,R$4,FALSE),"")),"")</f>
        <v>72.2</v>
      </c>
      <c r="S54" s="253">
        <f ca="1">IF($P49&lt;&gt;"",IF(S52="その他・無回答",MAX(100-SUM($Q54:R54),0),IF(VLOOKUP($P49,入力シート!$P$7:$Z$33,S$4,FALSE)&lt;&gt;"",VLOOKUP($P49,入力シート!$P$7:$Z$33,S$4,FALSE),"")),"")</f>
        <v>22.2</v>
      </c>
      <c r="T54" s="253">
        <f ca="1">IF($P49&lt;&gt;"",IF(T52="その他・無回答",MAX(100-SUM($Q54:S54),0),IF(VLOOKUP($P49,入力シート!$P$7:$Z$33,T$4,FALSE)&lt;&gt;"",VLOOKUP($P49,入力シート!$P$7:$Z$33,T$4,FALSE),"")),"")</f>
        <v>0</v>
      </c>
      <c r="U54" s="253">
        <f ca="1">IF($P49&lt;&gt;"",IF(U52="その他・無回答",MAX(100-SUM($Q54:T54),0),IF(VLOOKUP($P49,入力シート!$P$7:$Z$33,U$4,FALSE)&lt;&gt;"",VLOOKUP($P49,入力シート!$P$7:$Z$33,U$4,FALSE),"")),"")</f>
        <v>0</v>
      </c>
      <c r="V54" s="253" t="str">
        <f ca="1">IF($P49&lt;&gt;"",IF(V52="その他・無回答",MAX(100-SUM($Q54:U54),0),IF(VLOOKUP($P49,入力シート!$P$7:$Z$33,V$4,FALSE)&lt;&gt;"",VLOOKUP($P49,入力シート!$P$7:$Z$33,V$4,FALSE),"")),"")</f>
        <v/>
      </c>
      <c r="W54" s="253" t="str">
        <f ca="1">IF($P49&lt;&gt;"",IF(W52="その他・無回答",MAX(100-SUM($Q54:V54),0),IF(VLOOKUP($P49,入力シート!$P$7:$Z$33,W$4,FALSE)&lt;&gt;"",VLOOKUP($P49,入力シート!$P$7:$Z$33,W$4,FALSE),"")),"")</f>
        <v/>
      </c>
      <c r="X54" s="253" t="str">
        <f ca="1">IF($P49&lt;&gt;"",IF(X52="その他・無回答",MAX(100-SUM($Q54:W54),0),IF(VLOOKUP($P49,入力シート!$P$7:$Z$33,X$4,FALSE)&lt;&gt;"",VLOOKUP($P49,入力シート!$P$7:$Z$33,X$4,FALSE),"")),"")</f>
        <v/>
      </c>
      <c r="Y54" s="253" t="str">
        <f ca="1">IF($P49&lt;&gt;"",IF(Y52="その他・無回答",MAX(100-SUM($Q54:X54),0),IF(VLOOKUP($P49,入力シート!$P$7:$Z$33,Y$4,FALSE)&lt;&gt;"",VLOOKUP($P49,入力シート!$P$7:$Z$33,Y$4,FALSE),"")),"")</f>
        <v/>
      </c>
      <c r="Z54" s="46">
        <f ca="1">P49*2+3</f>
        <v>121</v>
      </c>
      <c r="AA54" s="39"/>
      <c r="AB54" s="39"/>
      <c r="AC54" s="39"/>
      <c r="AD54" s="39"/>
      <c r="AE54" s="39"/>
      <c r="AF54" s="39"/>
      <c r="AG54" s="39"/>
      <c r="AH54" s="39"/>
    </row>
    <row r="55" spans="1:34" s="33" customFormat="1" ht="15" customHeight="1">
      <c r="A55" s="48"/>
      <c r="B55" s="634"/>
      <c r="C55" s="635"/>
      <c r="D55" s="48"/>
      <c r="E55" s="48"/>
      <c r="F55" s="48"/>
      <c r="G55" s="48"/>
      <c r="H55" s="48"/>
      <c r="I55" s="48"/>
      <c r="J55" s="48"/>
      <c r="K55" s="48"/>
      <c r="L55" s="23"/>
      <c r="M55" s="23"/>
      <c r="N55" s="23"/>
      <c r="O55" s="23"/>
      <c r="P55" s="40" t="s">
        <v>35</v>
      </c>
      <c r="Q55" s="254">
        <f ca="1">IF($P49&lt;&gt;"",IF(VLOOKUP($P49,'基礎データ（質問紙）'!$A$4:$K$174,Q$4,FALSE)&lt;&gt;"",VLOOKUP($P49,'基礎データ（質問紙）'!$A$4:$K$174,Q$4,FALSE),""),"")</f>
        <v>21.5</v>
      </c>
      <c r="R55" s="254">
        <f ca="1">IF($P49&lt;&gt;"",IF(VLOOKUP($P49,'基礎データ（質問紙）'!$A$4:$K$174,R$4,FALSE)&lt;&gt;"",VLOOKUP($P49,'基礎データ（質問紙）'!$A$4:$K$174,R$4,FALSE),""),"")</f>
        <v>39.6</v>
      </c>
      <c r="S55" s="254">
        <f ca="1">IF($P49&lt;&gt;"",IF(VLOOKUP($P49,'基礎データ（質問紙）'!$A$4:$K$174,S$4,FALSE)&lt;&gt;"",VLOOKUP($P49,'基礎データ（質問紙）'!$A$4:$K$174,S$4,FALSE),""),"")</f>
        <v>29.1</v>
      </c>
      <c r="T55" s="254">
        <f ca="1">IF($P49&lt;&gt;"",IF(VLOOKUP($P49,'基礎データ（質問紙）'!$A$4:$K$174,T$4,FALSE)&lt;&gt;"",VLOOKUP($P49,'基礎データ（質問紙）'!$A$4:$K$174,T$4,FALSE),""),"")</f>
        <v>9.6</v>
      </c>
      <c r="U55" s="254">
        <f ca="1">IF($P49&lt;&gt;"",IF(VLOOKUP($P49,'基礎データ（質問紙）'!$A$4:$K$174,U$4,FALSE)&lt;&gt;"",VLOOKUP($P49,'基礎データ（質問紙）'!$A$4:$K$174,U$4,FALSE),""),"")</f>
        <v>0.30000000000000004</v>
      </c>
      <c r="V55" s="254" t="str">
        <f ca="1">IF($P49&lt;&gt;"",IF(VLOOKUP($P49,'基礎データ（質問紙）'!$A$4:$K$174,V$4,FALSE)&lt;&gt;"",VLOOKUP($P49,'基礎データ（質問紙）'!$A$4:$K$174,V$4,FALSE),""),"")</f>
        <v/>
      </c>
      <c r="W55" s="254" t="str">
        <f ca="1">IF($P49&lt;&gt;"",IF(VLOOKUP($P49,'基礎データ（質問紙）'!$A$4:$K$174,W$4,FALSE)&lt;&gt;"",VLOOKUP($P49,'基礎データ（質問紙）'!$A$4:$K$174,W$4,FALSE),""),"")</f>
        <v/>
      </c>
      <c r="X55" s="254" t="str">
        <f ca="1">IF($P49&lt;&gt;"",IF(VLOOKUP($P49,'基礎データ（質問紙）'!$A$4:$K$174,X$4,FALSE)&lt;&gt;"",VLOOKUP($P49,'基礎データ（質問紙）'!$A$4:$K$174,X$4,FALSE),""),"")</f>
        <v/>
      </c>
      <c r="Y55" s="254" t="str">
        <f ca="1">IF($P49&lt;&gt;"",IF(VLOOKUP($P49,'基礎データ（質問紙）'!$A$4:$K$174,Y$4,FALSE)&lt;&gt;"",VLOOKUP($P49,'基礎データ（質問紙）'!$A$4:$K$174,Y$4,FALSE),""),"")</f>
        <v/>
      </c>
      <c r="Z55" s="246"/>
      <c r="AA55" s="39"/>
      <c r="AB55" s="39"/>
      <c r="AC55" s="39"/>
      <c r="AD55" s="39"/>
      <c r="AE55" s="39"/>
      <c r="AF55" s="39"/>
      <c r="AG55" s="39"/>
      <c r="AH55" s="39"/>
    </row>
    <row r="56" spans="1:34" s="33" customFormat="1" ht="15" customHeight="1">
      <c r="A56" s="48"/>
      <c r="B56" s="634"/>
      <c r="C56" s="635"/>
      <c r="D56" s="48"/>
      <c r="E56" s="48"/>
      <c r="F56" s="48"/>
      <c r="G56" s="48"/>
      <c r="H56" s="48"/>
      <c r="I56" s="48"/>
      <c r="J56" s="48"/>
      <c r="K56" s="48"/>
      <c r="L56" s="23"/>
      <c r="M56" s="23"/>
      <c r="N56" s="23"/>
      <c r="O56" s="23"/>
      <c r="P56" s="40" t="s">
        <v>36</v>
      </c>
      <c r="Q56" s="254">
        <f t="shared" ref="Q56:Y56" ca="1" si="9">IF($P49&lt;&gt;"",IF(INDIRECT("'基礎データ（質問紙）'!"&amp;Q$5&amp;$Z54+1)&lt;&gt;"",INDIRECT("'基礎データ（質問紙）'!"&amp;Q$5&amp;$Z54+1),""),"")</f>
        <v>26.4</v>
      </c>
      <c r="R56" s="254">
        <f t="shared" ca="1" si="9"/>
        <v>41.9</v>
      </c>
      <c r="S56" s="254">
        <f t="shared" ca="1" si="9"/>
        <v>24.4</v>
      </c>
      <c r="T56" s="254">
        <f t="shared" ca="1" si="9"/>
        <v>7</v>
      </c>
      <c r="U56" s="254">
        <f t="shared" ca="1" si="9"/>
        <v>0.2</v>
      </c>
      <c r="V56" s="254" t="str">
        <f t="shared" ca="1" si="9"/>
        <v/>
      </c>
      <c r="W56" s="254" t="str">
        <f t="shared" ca="1" si="9"/>
        <v/>
      </c>
      <c r="X56" s="254" t="str">
        <f t="shared" ca="1" si="9"/>
        <v/>
      </c>
      <c r="Y56" s="254" t="str">
        <f t="shared" ca="1" si="9"/>
        <v/>
      </c>
      <c r="Z56" s="247"/>
      <c r="AA56" s="39"/>
      <c r="AB56" s="39"/>
      <c r="AC56" s="39"/>
      <c r="AD56" s="39"/>
      <c r="AE56" s="39"/>
      <c r="AF56" s="39"/>
      <c r="AG56" s="39"/>
      <c r="AH56" s="39"/>
    </row>
    <row r="57" spans="1:34" s="33" customFormat="1" ht="12.6" customHeight="1">
      <c r="A57" s="48"/>
      <c r="B57" s="634"/>
      <c r="C57" s="635"/>
      <c r="D57" s="48"/>
      <c r="E57" s="48"/>
      <c r="F57" s="48"/>
      <c r="G57" s="48"/>
      <c r="H57" s="48"/>
      <c r="I57" s="48"/>
      <c r="J57" s="48"/>
      <c r="K57" s="48"/>
      <c r="L57" s="23"/>
      <c r="M57" s="23"/>
      <c r="N57" s="23"/>
      <c r="O57" s="23"/>
      <c r="P57" s="165"/>
      <c r="Q57" s="165"/>
      <c r="R57" s="165"/>
      <c r="S57" s="165"/>
      <c r="T57" s="165"/>
      <c r="U57" s="165"/>
      <c r="V57" s="165"/>
      <c r="W57" s="247"/>
      <c r="X57" s="247"/>
      <c r="Y57" s="247"/>
      <c r="Z57" s="247"/>
      <c r="AA57" s="66"/>
      <c r="AB57" s="66"/>
      <c r="AC57" s="39"/>
      <c r="AD57" s="39"/>
      <c r="AE57" s="39"/>
      <c r="AF57" s="39"/>
      <c r="AG57" s="39"/>
      <c r="AH57" s="39"/>
    </row>
    <row r="58" spans="1:34" s="33" customFormat="1" ht="20.100000000000001" customHeight="1" thickBot="1">
      <c r="A58" s="48"/>
      <c r="B58" s="636"/>
      <c r="C58" s="637"/>
      <c r="D58" s="48"/>
      <c r="E58" s="431">
        <f ca="1">IF(F58&lt;&gt;"",1,"")</f>
        <v>1</v>
      </c>
      <c r="F58" s="432" t="str">
        <f ca="1">IF(Q52&lt;&gt;"",Q52,"")</f>
        <v>そう思う</v>
      </c>
      <c r="G58" s="431">
        <f ca="1">IF(H58&lt;&gt;"",2,"")</f>
        <v>2</v>
      </c>
      <c r="H58" s="432" t="str">
        <f ca="1">IF(R52&lt;&gt;"",R52,"")</f>
        <v>どちらかといえば，そう思う</v>
      </c>
      <c r="I58" s="431">
        <f ca="1">IF(J58&lt;&gt;"",3,"")</f>
        <v>3</v>
      </c>
      <c r="J58" s="432" t="str">
        <f ca="1">IF(S52&lt;&gt;"",S52,"")</f>
        <v>どちらかといえば，そう思わない</v>
      </c>
      <c r="K58" s="319"/>
      <c r="L58" s="23"/>
      <c r="M58" s="23"/>
      <c r="N58" s="23"/>
      <c r="O58" s="23"/>
      <c r="P58" s="165"/>
      <c r="Q58" s="165"/>
      <c r="R58" s="165"/>
      <c r="S58" s="165"/>
      <c r="T58" s="165"/>
      <c r="U58" s="165"/>
      <c r="V58" s="165"/>
      <c r="W58" s="247"/>
      <c r="X58" s="247"/>
      <c r="Y58" s="247"/>
      <c r="Z58" s="247"/>
      <c r="AA58" s="66"/>
      <c r="AB58" s="66"/>
      <c r="AC58" s="39"/>
      <c r="AD58" s="39"/>
      <c r="AE58" s="39"/>
      <c r="AF58" s="39"/>
      <c r="AG58" s="39"/>
      <c r="AH58" s="39"/>
    </row>
    <row r="59" spans="1:34" s="33" customFormat="1" ht="20.100000000000001" customHeight="1">
      <c r="A59" s="48"/>
      <c r="B59" s="48"/>
      <c r="C59" s="48"/>
      <c r="D59" s="48"/>
      <c r="E59" s="431">
        <f ca="1">IF(F59&lt;&gt;"",4,"")</f>
        <v>4</v>
      </c>
      <c r="F59" s="432" t="str">
        <f ca="1">IF(T52&lt;&gt;"",T52,"")</f>
        <v>そう思わない</v>
      </c>
      <c r="G59" s="431">
        <f ca="1">IF(H59&lt;&gt;"",5,"")</f>
        <v>5</v>
      </c>
      <c r="H59" s="432" t="str">
        <f ca="1">IF(U52&lt;&gt;"",U52,"")</f>
        <v>その他・無回答</v>
      </c>
      <c r="I59" s="431" t="str">
        <f ca="1">IF(J59&lt;&gt;"",6,"")</f>
        <v/>
      </c>
      <c r="J59" s="432" t="str">
        <f ca="1">IF(V52&lt;&gt;"",V52,"")</f>
        <v/>
      </c>
      <c r="K59" s="319"/>
      <c r="L59" s="23"/>
      <c r="M59" s="23"/>
      <c r="N59" s="23"/>
      <c r="O59" s="23"/>
      <c r="P59" s="165"/>
      <c r="Q59" s="165"/>
      <c r="R59" s="165"/>
      <c r="S59" s="165"/>
      <c r="T59" s="165"/>
      <c r="U59" s="165"/>
      <c r="V59" s="165"/>
      <c r="W59" s="247"/>
      <c r="X59" s="247"/>
      <c r="Y59" s="247"/>
      <c r="Z59" s="247"/>
      <c r="AA59" s="66"/>
      <c r="AB59" s="66"/>
      <c r="AC59" s="66"/>
      <c r="AD59" s="66"/>
      <c r="AE59" s="66"/>
      <c r="AF59" s="66"/>
      <c r="AG59" s="39"/>
      <c r="AH59" s="39"/>
    </row>
    <row r="60" spans="1:34" s="33" customFormat="1" ht="20.100000000000001" customHeight="1">
      <c r="A60" s="48"/>
      <c r="B60" s="48"/>
      <c r="C60" s="48"/>
      <c r="D60" s="48"/>
      <c r="E60" s="431" t="str">
        <f ca="1">IF(F60&lt;&gt;"",7,"")</f>
        <v/>
      </c>
      <c r="F60" s="432" t="str">
        <f ca="1">IF(W52&lt;&gt;"",W52,"")</f>
        <v/>
      </c>
      <c r="G60" s="431" t="str">
        <f ca="1">IF(H60&lt;&gt;"",8,"")</f>
        <v/>
      </c>
      <c r="H60" s="432" t="str">
        <f ca="1">IF(X52&lt;&gt;"",X52,"")</f>
        <v/>
      </c>
      <c r="I60" s="431" t="str">
        <f ca="1">IF(J60&lt;&gt;"",9,"")</f>
        <v/>
      </c>
      <c r="J60" s="432" t="str">
        <f ca="1">IF(Y52&lt;&gt;"",Y52,"")</f>
        <v/>
      </c>
      <c r="K60" s="319"/>
      <c r="L60" s="23"/>
      <c r="M60" s="23"/>
      <c r="N60" s="23"/>
      <c r="O60" s="23"/>
      <c r="P60" s="165"/>
      <c r="Q60" s="165"/>
      <c r="R60" s="165"/>
      <c r="S60" s="165"/>
      <c r="T60" s="165"/>
      <c r="U60" s="165"/>
      <c r="V60" s="165"/>
      <c r="W60" s="247"/>
      <c r="X60" s="247"/>
      <c r="Y60" s="247"/>
      <c r="Z60" s="247"/>
      <c r="AA60" s="66"/>
      <c r="AB60" s="66"/>
      <c r="AC60" s="66"/>
      <c r="AD60" s="66"/>
      <c r="AE60" s="66"/>
      <c r="AF60" s="66"/>
      <c r="AG60" s="39"/>
      <c r="AH60" s="39"/>
    </row>
    <row r="61" spans="1:34" s="33" customFormat="1" ht="6.95" customHeight="1">
      <c r="A61" s="48"/>
      <c r="B61" s="48"/>
      <c r="C61" s="48"/>
      <c r="D61" s="48"/>
      <c r="E61" s="48"/>
      <c r="F61" s="250"/>
      <c r="G61" s="48"/>
      <c r="H61" s="250"/>
      <c r="I61" s="48"/>
      <c r="J61" s="250"/>
      <c r="K61" s="48"/>
      <c r="L61" s="23"/>
      <c r="M61" s="23"/>
      <c r="N61" s="23"/>
      <c r="O61" s="23"/>
      <c r="P61" s="165"/>
      <c r="Q61" s="165"/>
      <c r="R61" s="165"/>
      <c r="S61" s="165"/>
      <c r="T61" s="165"/>
      <c r="U61" s="165"/>
      <c r="V61" s="165"/>
      <c r="W61" s="247"/>
      <c r="X61" s="247"/>
      <c r="Y61" s="247"/>
      <c r="Z61" s="247"/>
      <c r="AA61" s="66"/>
      <c r="AB61" s="66"/>
      <c r="AC61" s="66"/>
      <c r="AD61" s="66"/>
      <c r="AE61" s="66"/>
      <c r="AF61" s="66"/>
      <c r="AG61" s="39"/>
      <c r="AH61" s="39"/>
    </row>
    <row r="62" spans="1:34" s="66" customFormat="1" ht="13.5" customHeight="1">
      <c r="A62" s="621" t="e">
        <f ca="1">"("&amp;VLOOKUP(P2,入力シート!$AS:$AT,2,FALSE)&amp;")"</f>
        <v>#N/A</v>
      </c>
      <c r="B62" s="621"/>
      <c r="C62" s="621"/>
      <c r="D62" s="621"/>
      <c r="E62" s="621"/>
      <c r="F62" s="621"/>
      <c r="G62" s="621"/>
      <c r="H62" s="621"/>
      <c r="I62" s="621"/>
      <c r="J62" s="621"/>
      <c r="K62" s="621"/>
      <c r="L62" s="23"/>
      <c r="M62" s="93"/>
      <c r="N62" s="93"/>
      <c r="O62" s="93"/>
      <c r="P62" s="165"/>
      <c r="Q62" s="165"/>
      <c r="R62" s="165"/>
      <c r="S62" s="165"/>
      <c r="T62" s="165"/>
      <c r="U62" s="165"/>
      <c r="V62" s="165"/>
      <c r="W62" s="247"/>
      <c r="X62" s="247"/>
      <c r="Y62" s="247"/>
      <c r="Z62" s="247"/>
    </row>
    <row r="63" spans="1:34" s="66" customFormat="1" ht="13.5" customHeight="1">
      <c r="A63" s="63"/>
      <c r="B63" s="63"/>
      <c r="C63" s="63"/>
      <c r="D63" s="63"/>
      <c r="E63" s="63"/>
      <c r="F63" s="63"/>
      <c r="G63" s="63"/>
      <c r="H63" s="63"/>
      <c r="I63" s="63"/>
      <c r="J63" s="63"/>
      <c r="K63" s="63"/>
      <c r="L63" s="23"/>
      <c r="M63" s="93"/>
      <c r="N63" s="93"/>
      <c r="O63" s="93"/>
      <c r="P63" s="166"/>
      <c r="Q63" s="166"/>
      <c r="R63" s="166"/>
      <c r="S63" s="166"/>
      <c r="T63" s="166"/>
      <c r="U63" s="166"/>
      <c r="V63" s="166"/>
      <c r="W63" s="248"/>
      <c r="X63" s="248"/>
      <c r="Y63" s="248"/>
      <c r="Z63" s="248"/>
      <c r="AA63" s="63"/>
      <c r="AB63" s="63"/>
      <c r="AC63" s="63"/>
      <c r="AD63" s="63"/>
      <c r="AE63" s="63"/>
      <c r="AF63" s="63"/>
    </row>
    <row r="64" spans="1:34" s="66" customFormat="1" ht="13.5" customHeight="1">
      <c r="A64" s="63"/>
      <c r="B64" s="63"/>
      <c r="C64" s="63"/>
      <c r="D64" s="63"/>
      <c r="E64" s="63"/>
      <c r="F64" s="63"/>
      <c r="G64" s="63"/>
      <c r="H64" s="63"/>
      <c r="I64" s="63"/>
      <c r="J64" s="63"/>
      <c r="K64" s="63"/>
      <c r="L64" s="23"/>
      <c r="M64" s="93"/>
      <c r="N64" s="93"/>
      <c r="O64" s="93"/>
      <c r="P64" s="166"/>
      <c r="Q64" s="166"/>
      <c r="R64" s="166"/>
      <c r="S64" s="166"/>
      <c r="T64" s="166"/>
      <c r="U64" s="166"/>
      <c r="V64" s="166"/>
      <c r="W64" s="248"/>
      <c r="X64" s="248"/>
      <c r="Y64" s="248"/>
      <c r="Z64" s="248"/>
      <c r="AA64" s="63"/>
      <c r="AB64" s="63"/>
      <c r="AC64" s="63"/>
      <c r="AD64" s="63"/>
      <c r="AE64" s="63"/>
      <c r="AF64" s="63"/>
    </row>
    <row r="65" spans="1:32" s="66" customFormat="1" ht="13.5" customHeight="1">
      <c r="A65" s="63"/>
      <c r="B65" s="63"/>
      <c r="C65" s="63"/>
      <c r="D65" s="63"/>
      <c r="E65" s="63"/>
      <c r="F65" s="63"/>
      <c r="G65" s="63"/>
      <c r="H65" s="63"/>
      <c r="I65" s="63"/>
      <c r="J65" s="63"/>
      <c r="K65" s="63"/>
      <c r="L65" s="23"/>
      <c r="M65" s="93"/>
      <c r="N65" s="93"/>
      <c r="O65" s="93"/>
      <c r="P65" s="167"/>
      <c r="Q65" s="167"/>
      <c r="R65" s="167"/>
      <c r="S65" s="167"/>
      <c r="T65" s="167"/>
      <c r="U65" s="167"/>
      <c r="V65" s="167"/>
      <c r="W65" s="249"/>
      <c r="X65" s="249"/>
      <c r="Y65" s="249"/>
      <c r="Z65" s="249"/>
      <c r="AA65" s="63"/>
      <c r="AB65" s="63"/>
      <c r="AC65" s="63"/>
      <c r="AD65" s="63"/>
      <c r="AE65" s="63"/>
      <c r="AF65" s="63"/>
    </row>
    <row r="66" spans="1:32" s="66" customFormat="1" ht="13.5" customHeight="1">
      <c r="A66" s="63"/>
      <c r="B66" s="63"/>
      <c r="C66" s="63"/>
      <c r="D66" s="63"/>
      <c r="E66" s="63"/>
      <c r="F66" s="63"/>
      <c r="G66" s="63"/>
      <c r="H66" s="63"/>
      <c r="I66" s="63"/>
      <c r="J66" s="63"/>
      <c r="K66" s="63"/>
      <c r="L66" s="23"/>
      <c r="M66" s="93"/>
      <c r="N66" s="93"/>
      <c r="O66" s="93"/>
      <c r="P66" s="167"/>
      <c r="Q66" s="167"/>
      <c r="R66" s="167"/>
      <c r="S66" s="167"/>
      <c r="T66" s="167"/>
      <c r="U66" s="167"/>
      <c r="V66" s="167"/>
      <c r="W66" s="249"/>
      <c r="X66" s="249"/>
      <c r="Y66" s="249"/>
      <c r="Z66" s="249"/>
      <c r="AA66" s="63"/>
      <c r="AB66" s="63"/>
      <c r="AC66" s="63"/>
      <c r="AD66" s="63"/>
      <c r="AE66" s="63"/>
      <c r="AF66" s="63"/>
    </row>
    <row r="67" spans="1:32" s="90" customFormat="1">
      <c r="A67" s="63"/>
      <c r="B67" s="63"/>
      <c r="C67" s="63"/>
      <c r="D67" s="63"/>
      <c r="E67" s="63"/>
      <c r="F67" s="63"/>
      <c r="G67" s="63"/>
      <c r="H67" s="63"/>
      <c r="I67" s="63"/>
      <c r="J67" s="63"/>
      <c r="K67" s="63"/>
      <c r="L67" s="63"/>
      <c r="M67" s="63"/>
      <c r="N67" s="63"/>
      <c r="O67" s="63"/>
      <c r="P67" s="167"/>
      <c r="Q67" s="167"/>
      <c r="R67" s="167"/>
      <c r="S67" s="167"/>
      <c r="T67" s="167"/>
      <c r="U67" s="167"/>
      <c r="V67" s="167"/>
      <c r="W67" s="249"/>
      <c r="X67" s="249"/>
      <c r="Y67" s="249"/>
      <c r="Z67" s="249"/>
      <c r="AA67" s="63"/>
      <c r="AB67" s="63"/>
    </row>
    <row r="68" spans="1:32" s="90" customFormat="1">
      <c r="A68" s="63"/>
      <c r="B68" s="63"/>
      <c r="C68" s="63"/>
      <c r="D68" s="63"/>
      <c r="E68" s="63"/>
      <c r="F68" s="63"/>
      <c r="G68" s="63"/>
      <c r="H68" s="63"/>
      <c r="I68" s="63"/>
      <c r="J68" s="63"/>
      <c r="K68" s="63"/>
      <c r="L68" s="63"/>
      <c r="M68" s="63"/>
      <c r="N68" s="63"/>
      <c r="O68" s="63"/>
      <c r="P68" s="167"/>
      <c r="Q68" s="167"/>
      <c r="R68" s="167"/>
      <c r="S68" s="167"/>
      <c r="T68" s="167"/>
      <c r="U68" s="167"/>
      <c r="V68" s="167"/>
      <c r="W68" s="249"/>
      <c r="X68" s="249"/>
      <c r="Y68" s="249"/>
      <c r="Z68" s="249"/>
      <c r="AA68" s="63"/>
      <c r="AB68" s="63"/>
    </row>
    <row r="69" spans="1:32" s="90" customFormat="1">
      <c r="A69" s="63"/>
      <c r="B69" s="63"/>
      <c r="C69" s="63"/>
      <c r="D69" s="63"/>
      <c r="E69" s="63"/>
      <c r="F69" s="63"/>
      <c r="G69" s="63"/>
      <c r="H69" s="63"/>
      <c r="I69" s="63"/>
      <c r="J69" s="63"/>
      <c r="K69" s="63"/>
      <c r="P69" s="167"/>
      <c r="Q69" s="167"/>
      <c r="R69" s="167"/>
      <c r="S69" s="167"/>
      <c r="T69" s="167"/>
      <c r="U69" s="167"/>
      <c r="V69" s="167"/>
      <c r="W69" s="249"/>
      <c r="X69" s="249"/>
      <c r="Y69" s="249"/>
      <c r="Z69" s="249"/>
      <c r="AA69" s="63"/>
      <c r="AB69" s="63"/>
      <c r="AC69" s="63"/>
      <c r="AD69" s="63"/>
      <c r="AE69" s="63"/>
      <c r="AF69" s="63"/>
    </row>
    <row r="70" spans="1:32" s="63" customFormat="1">
      <c r="P70" s="167"/>
      <c r="Q70" s="167"/>
      <c r="R70" s="167"/>
      <c r="S70" s="167"/>
      <c r="T70" s="167"/>
      <c r="U70" s="167"/>
      <c r="V70" s="167"/>
      <c r="W70" s="249"/>
      <c r="X70" s="249"/>
      <c r="Y70" s="249"/>
      <c r="Z70" s="249"/>
    </row>
    <row r="71" spans="1:32" s="63" customFormat="1">
      <c r="P71" s="167"/>
      <c r="Q71" s="167"/>
      <c r="R71" s="167"/>
      <c r="S71" s="167"/>
      <c r="T71" s="167"/>
      <c r="U71" s="167"/>
      <c r="V71" s="167"/>
      <c r="W71" s="249"/>
      <c r="X71" s="249"/>
      <c r="Y71" s="249"/>
      <c r="Z71" s="249"/>
    </row>
    <row r="72" spans="1:32" s="63" customFormat="1">
      <c r="P72" s="167"/>
      <c r="Q72" s="167"/>
      <c r="R72" s="167"/>
      <c r="S72" s="167"/>
      <c r="T72" s="167"/>
      <c r="U72" s="167"/>
      <c r="V72" s="167"/>
      <c r="W72" s="249"/>
      <c r="X72" s="249"/>
      <c r="Y72" s="249"/>
      <c r="Z72" s="249"/>
    </row>
    <row r="73" spans="1:32" s="63" customFormat="1">
      <c r="P73" s="167"/>
      <c r="Q73" s="167"/>
      <c r="R73" s="167"/>
      <c r="S73" s="167"/>
      <c r="T73" s="167"/>
      <c r="U73" s="167"/>
      <c r="V73" s="167"/>
      <c r="W73" s="249"/>
      <c r="X73" s="249"/>
      <c r="Y73" s="249"/>
      <c r="Z73" s="249"/>
    </row>
    <row r="74" spans="1:32" s="63" customFormat="1">
      <c r="P74" s="167"/>
      <c r="Q74" s="167"/>
      <c r="R74" s="167"/>
      <c r="S74" s="167"/>
      <c r="T74" s="167"/>
      <c r="U74" s="167"/>
      <c r="V74" s="167"/>
      <c r="W74" s="249"/>
      <c r="X74" s="249"/>
      <c r="Y74" s="249"/>
      <c r="Z74" s="249"/>
    </row>
    <row r="75" spans="1:32" s="63" customFormat="1">
      <c r="P75" s="167"/>
      <c r="Q75" s="167"/>
      <c r="R75" s="167"/>
      <c r="S75" s="167"/>
      <c r="T75" s="167"/>
      <c r="U75" s="167"/>
      <c r="V75" s="167"/>
      <c r="W75" s="249"/>
      <c r="X75" s="249"/>
      <c r="Y75" s="249"/>
      <c r="Z75" s="249"/>
    </row>
    <row r="76" spans="1:32" s="63" customFormat="1">
      <c r="P76" s="167"/>
      <c r="Q76" s="167"/>
      <c r="R76" s="167"/>
      <c r="S76" s="167"/>
      <c r="T76" s="167"/>
      <c r="U76" s="167"/>
      <c r="V76" s="167"/>
      <c r="W76" s="249"/>
      <c r="X76" s="249"/>
      <c r="Y76" s="249"/>
      <c r="Z76" s="249"/>
    </row>
    <row r="77" spans="1:32" s="63" customFormat="1">
      <c r="P77" s="167"/>
      <c r="Q77" s="167"/>
      <c r="R77" s="167"/>
      <c r="S77" s="167"/>
      <c r="T77" s="167"/>
      <c r="U77" s="167"/>
      <c r="V77" s="167"/>
      <c r="W77" s="249"/>
      <c r="X77" s="249"/>
      <c r="Y77" s="249"/>
      <c r="Z77" s="249"/>
    </row>
    <row r="78" spans="1:32" s="63" customFormat="1">
      <c r="P78" s="167"/>
      <c r="Q78" s="167"/>
      <c r="R78" s="167"/>
      <c r="S78" s="167"/>
      <c r="T78" s="167"/>
      <c r="U78" s="167"/>
      <c r="V78" s="167"/>
      <c r="W78" s="249"/>
      <c r="X78" s="249"/>
      <c r="Y78" s="249"/>
      <c r="Z78" s="249"/>
    </row>
    <row r="79" spans="1:32" s="63" customFormat="1">
      <c r="P79" s="167"/>
      <c r="Q79" s="167"/>
      <c r="R79" s="167"/>
      <c r="S79" s="167"/>
      <c r="T79" s="167"/>
      <c r="U79" s="167"/>
      <c r="V79" s="167"/>
      <c r="W79" s="249"/>
      <c r="X79" s="249"/>
      <c r="Y79" s="249"/>
      <c r="Z79" s="249"/>
    </row>
    <row r="80" spans="1:32" s="63" customFormat="1">
      <c r="P80" s="167"/>
      <c r="Q80" s="167"/>
      <c r="R80" s="167"/>
      <c r="S80" s="167"/>
      <c r="T80" s="167"/>
      <c r="U80" s="167"/>
      <c r="V80" s="167"/>
      <c r="W80" s="249"/>
      <c r="X80" s="249"/>
      <c r="Y80" s="249"/>
      <c r="Z80" s="249"/>
    </row>
    <row r="81" spans="1:32" s="63" customFormat="1">
      <c r="P81" s="167"/>
      <c r="Q81" s="167"/>
      <c r="R81" s="167"/>
      <c r="S81" s="167"/>
      <c r="T81" s="167"/>
      <c r="U81" s="167"/>
      <c r="V81" s="167"/>
      <c r="W81" s="249"/>
      <c r="X81" s="249"/>
      <c r="Y81" s="249"/>
      <c r="Z81" s="249"/>
    </row>
    <row r="82" spans="1:32" s="63" customFormat="1">
      <c r="P82" s="167"/>
      <c r="Q82" s="167"/>
      <c r="R82" s="167"/>
      <c r="S82" s="167"/>
      <c r="T82" s="167"/>
      <c r="U82" s="167"/>
      <c r="V82" s="167"/>
      <c r="W82" s="249"/>
      <c r="X82" s="249"/>
      <c r="Y82" s="249"/>
      <c r="Z82" s="249"/>
    </row>
    <row r="83" spans="1:32" s="63" customFormat="1">
      <c r="B83"/>
      <c r="C83"/>
      <c r="P83" s="167"/>
      <c r="Q83" s="167"/>
      <c r="R83" s="167"/>
      <c r="S83" s="167"/>
      <c r="T83" s="167"/>
      <c r="U83" s="167"/>
      <c r="V83" s="167"/>
      <c r="W83" s="249"/>
      <c r="X83" s="249"/>
      <c r="Y83" s="249"/>
      <c r="Z83" s="249"/>
    </row>
    <row r="84" spans="1:32" s="63" customFormat="1">
      <c r="A84"/>
      <c r="B84"/>
      <c r="C84"/>
      <c r="D84"/>
      <c r="E84"/>
      <c r="F84"/>
      <c r="G84"/>
      <c r="H84"/>
      <c r="I84"/>
      <c r="J84"/>
      <c r="K84"/>
      <c r="P84" s="167"/>
      <c r="Q84" s="167"/>
      <c r="R84" s="167"/>
      <c r="S84" s="167"/>
      <c r="T84" s="167"/>
      <c r="U84" s="167"/>
      <c r="V84" s="167"/>
      <c r="W84" s="249"/>
      <c r="X84" s="249"/>
      <c r="Y84" s="249"/>
      <c r="Z84" s="249"/>
    </row>
    <row r="85" spans="1:32" s="63" customFormat="1">
      <c r="A85"/>
      <c r="B85"/>
      <c r="C85"/>
      <c r="D85"/>
      <c r="E85"/>
      <c r="F85"/>
      <c r="G85"/>
      <c r="H85"/>
      <c r="I85"/>
      <c r="J85"/>
      <c r="K85"/>
      <c r="P85" s="167"/>
      <c r="Q85" s="167"/>
      <c r="R85" s="167"/>
      <c r="S85" s="167"/>
      <c r="T85" s="167"/>
      <c r="U85" s="167"/>
      <c r="V85" s="167"/>
      <c r="W85" s="249"/>
      <c r="X85" s="249"/>
      <c r="Y85" s="249"/>
      <c r="Z85" s="249"/>
    </row>
    <row r="86" spans="1:32" s="63" customFormat="1">
      <c r="A86"/>
      <c r="B86"/>
      <c r="C86"/>
      <c r="D86"/>
      <c r="E86"/>
      <c r="F86"/>
      <c r="G86"/>
      <c r="H86"/>
      <c r="I86"/>
      <c r="J86"/>
      <c r="K86"/>
      <c r="P86" s="167"/>
      <c r="Q86" s="167"/>
      <c r="R86" s="167"/>
      <c r="S86" s="167"/>
      <c r="T86" s="167"/>
      <c r="U86" s="167"/>
      <c r="V86" s="167"/>
      <c r="W86" s="249"/>
      <c r="X86" s="249"/>
      <c r="Y86" s="249"/>
      <c r="Z86" s="249"/>
    </row>
    <row r="87" spans="1:32" s="63" customFormat="1">
      <c r="A87"/>
      <c r="B87"/>
      <c r="C87"/>
      <c r="D87"/>
      <c r="E87"/>
      <c r="F87"/>
      <c r="G87"/>
      <c r="H87"/>
      <c r="I87"/>
      <c r="J87"/>
      <c r="K87"/>
      <c r="P87" s="167"/>
      <c r="Q87" s="167"/>
      <c r="R87" s="167"/>
      <c r="S87" s="167"/>
      <c r="T87" s="167"/>
      <c r="U87" s="167"/>
      <c r="V87" s="167"/>
      <c r="W87" s="249"/>
      <c r="X87" s="249"/>
      <c r="Y87" s="249"/>
      <c r="Z87" s="249"/>
    </row>
    <row r="88" spans="1:32" s="63" customFormat="1">
      <c r="A88"/>
      <c r="B88"/>
      <c r="C88"/>
      <c r="D88"/>
      <c r="E88"/>
      <c r="F88"/>
      <c r="G88"/>
      <c r="H88"/>
      <c r="I88"/>
      <c r="J88"/>
      <c r="K88"/>
      <c r="P88" s="47"/>
      <c r="Q88" s="47"/>
      <c r="R88" s="47"/>
      <c r="S88" s="47"/>
      <c r="T88" s="47"/>
      <c r="U88" s="47"/>
      <c r="V88" s="47"/>
      <c r="W88" s="196"/>
      <c r="X88" s="196"/>
      <c r="Y88" s="196"/>
      <c r="Z88" s="196"/>
    </row>
    <row r="89" spans="1:32" s="63" customFormat="1">
      <c r="A89"/>
      <c r="B89"/>
      <c r="C89"/>
      <c r="D89"/>
      <c r="E89"/>
      <c r="F89"/>
      <c r="G89"/>
      <c r="H89"/>
      <c r="I89"/>
      <c r="J89"/>
      <c r="K89"/>
      <c r="P89" s="47"/>
      <c r="Q89" s="47"/>
      <c r="R89" s="47"/>
      <c r="S89" s="47"/>
      <c r="T89" s="47"/>
      <c r="U89" s="47"/>
      <c r="V89" s="47"/>
      <c r="W89" s="196"/>
      <c r="X89" s="196"/>
      <c r="Y89" s="196"/>
      <c r="Z89" s="196"/>
    </row>
    <row r="90" spans="1:32" s="63" customFormat="1">
      <c r="A90"/>
      <c r="B90"/>
      <c r="C90"/>
      <c r="D90"/>
      <c r="E90"/>
      <c r="F90"/>
      <c r="G90"/>
      <c r="H90"/>
      <c r="I90"/>
      <c r="J90"/>
      <c r="K90"/>
      <c r="P90" s="47"/>
      <c r="Q90" s="47"/>
      <c r="R90" s="47"/>
      <c r="S90" s="47"/>
      <c r="T90" s="47"/>
      <c r="U90" s="47"/>
      <c r="V90" s="47"/>
      <c r="W90" s="196"/>
      <c r="X90" s="196"/>
      <c r="Y90" s="196"/>
      <c r="Z90" s="196"/>
      <c r="AA90"/>
      <c r="AB90"/>
    </row>
    <row r="91" spans="1:32" s="63" customFormat="1">
      <c r="A91"/>
      <c r="B91"/>
      <c r="C91"/>
      <c r="D91"/>
      <c r="E91"/>
      <c r="F91"/>
      <c r="G91"/>
      <c r="H91"/>
      <c r="I91"/>
      <c r="J91"/>
      <c r="K91"/>
      <c r="P91" s="47"/>
      <c r="Q91" s="47"/>
      <c r="R91" s="47"/>
      <c r="S91" s="47"/>
      <c r="T91" s="47"/>
      <c r="U91" s="47"/>
      <c r="V91" s="47"/>
      <c r="W91" s="196"/>
      <c r="X91" s="196"/>
      <c r="Y91" s="196"/>
      <c r="Z91" s="196"/>
      <c r="AA91"/>
      <c r="AB91"/>
    </row>
    <row r="92" spans="1:32" s="63" customFormat="1">
      <c r="A92"/>
      <c r="B92"/>
      <c r="C92"/>
      <c r="D92"/>
      <c r="E92"/>
      <c r="F92"/>
      <c r="G92"/>
      <c r="H92"/>
      <c r="I92"/>
      <c r="J92"/>
      <c r="K92"/>
      <c r="P92" s="47"/>
      <c r="Q92" s="47"/>
      <c r="R92" s="47"/>
      <c r="S92" s="47"/>
      <c r="T92" s="47"/>
      <c r="U92" s="47"/>
      <c r="V92" s="47"/>
      <c r="W92" s="196"/>
      <c r="X92" s="196"/>
      <c r="Y92" s="196"/>
      <c r="Z92" s="196"/>
      <c r="AA92"/>
      <c r="AB92"/>
      <c r="AC92"/>
      <c r="AD92"/>
      <c r="AE92"/>
      <c r="AF92"/>
    </row>
  </sheetData>
  <mergeCells count="42">
    <mergeCell ref="X41:X42"/>
    <mergeCell ref="Y41:Y42"/>
    <mergeCell ref="B51:C51"/>
    <mergeCell ref="B52:C58"/>
    <mergeCell ref="Q52:Q53"/>
    <mergeCell ref="R52:R53"/>
    <mergeCell ref="S52:S53"/>
    <mergeCell ref="T52:T53"/>
    <mergeCell ref="U52:U53"/>
    <mergeCell ref="V52:V53"/>
    <mergeCell ref="W52:W53"/>
    <mergeCell ref="X52:X53"/>
    <mergeCell ref="Y52:Y53"/>
    <mergeCell ref="T41:T42"/>
    <mergeCell ref="U41:U42"/>
    <mergeCell ref="A62:K62"/>
    <mergeCell ref="V41:V42"/>
    <mergeCell ref="W41:W42"/>
    <mergeCell ref="B40:C40"/>
    <mergeCell ref="B41:C47"/>
    <mergeCell ref="Q41:Q42"/>
    <mergeCell ref="R41:R42"/>
    <mergeCell ref="S41:S42"/>
    <mergeCell ref="B19:C25"/>
    <mergeCell ref="P19:Y20"/>
    <mergeCell ref="B29:C29"/>
    <mergeCell ref="B30:C36"/>
    <mergeCell ref="Q30:Q31"/>
    <mergeCell ref="R30:R31"/>
    <mergeCell ref="S30:S31"/>
    <mergeCell ref="T30:T31"/>
    <mergeCell ref="U30:U31"/>
    <mergeCell ref="V30:V31"/>
    <mergeCell ref="W30:W31"/>
    <mergeCell ref="X30:X31"/>
    <mergeCell ref="Y30:Y31"/>
    <mergeCell ref="B18:C18"/>
    <mergeCell ref="B2:C2"/>
    <mergeCell ref="B4:C4"/>
    <mergeCell ref="B5:C5"/>
    <mergeCell ref="B7:C7"/>
    <mergeCell ref="B8:C14"/>
  </mergeCells>
  <phoneticPr fontId="4"/>
  <pageMargins left="0.39370078740157483" right="0.39370078740157483" top="0.39370078740157483" bottom="0.19685039370078741" header="0.31496062992125984" footer="0.31496062992125984"/>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P92"/>
  <sheetViews>
    <sheetView topLeftCell="A36" workbookViewId="0">
      <selection activeCell="D38" sqref="D38"/>
    </sheetView>
  </sheetViews>
  <sheetFormatPr defaultRowHeight="13.5"/>
  <cols>
    <col min="1" max="1" width="1.375" customWidth="1"/>
    <col min="2" max="2" width="4.625" customWidth="1"/>
    <col min="3" max="3" width="16.625" customWidth="1"/>
    <col min="4" max="5" width="4.625" customWidth="1"/>
    <col min="6" max="6" width="16.625" customWidth="1"/>
    <col min="7" max="7" width="4.625" customWidth="1"/>
    <col min="8" max="8" width="16.625" customWidth="1"/>
    <col min="9" max="9" width="4.625" customWidth="1"/>
    <col min="10" max="10" width="16.625" customWidth="1"/>
    <col min="11" max="11" width="4.625" customWidth="1"/>
    <col min="12" max="15" width="1.625" style="90" customWidth="1"/>
    <col min="16" max="16" width="8.5" style="47" customWidth="1"/>
    <col min="17" max="17" width="7.75" style="47" customWidth="1"/>
    <col min="18" max="22" width="6.625" style="47" customWidth="1"/>
    <col min="23" max="26" width="9" style="196"/>
  </cols>
  <sheetData>
    <row r="1" spans="1:42" ht="6" hidden="1" customHeight="1">
      <c r="A1" s="88"/>
      <c r="B1" s="88"/>
      <c r="C1" s="88"/>
      <c r="D1" s="89"/>
      <c r="E1" s="89"/>
      <c r="F1" s="89"/>
      <c r="G1" s="89"/>
      <c r="H1" s="89"/>
      <c r="I1" s="89"/>
      <c r="J1" s="48"/>
      <c r="K1" s="48"/>
    </row>
    <row r="2" spans="1:42" ht="30" customHeight="1">
      <c r="A2" s="89"/>
      <c r="B2" s="639"/>
      <c r="C2" s="639"/>
      <c r="D2" s="89"/>
      <c r="E2" s="89"/>
      <c r="F2" s="89"/>
      <c r="G2" s="89"/>
      <c r="H2" s="89"/>
      <c r="I2" s="89"/>
      <c r="J2" s="48"/>
      <c r="K2" s="48"/>
      <c r="P2" s="47" t="str">
        <f ca="1">RIGHT(CELL("filename",A1),LEN(CELL("filename",A1))-FIND("]", CELL("filename",A1)))</f>
        <v>(5)児童質問紙より(4)</v>
      </c>
      <c r="Q2" s="263">
        <f ca="1">VALUE(LEFT(RIGHT(P2,2),1))</f>
        <v>4</v>
      </c>
    </row>
    <row r="3" spans="1:42" ht="6.95" customHeight="1" thickBot="1">
      <c r="A3" s="66"/>
      <c r="B3" s="287"/>
      <c r="C3" s="287"/>
      <c r="D3" s="66"/>
      <c r="E3" s="66"/>
      <c r="F3" s="66"/>
      <c r="G3" s="66"/>
      <c r="H3" s="66"/>
      <c r="I3" s="66"/>
      <c r="J3" s="48"/>
      <c r="K3" s="48"/>
      <c r="Q3" s="263"/>
    </row>
    <row r="4" spans="1:42" ht="13.5" customHeight="1">
      <c r="A4" s="66"/>
      <c r="B4" s="622" t="s">
        <v>1</v>
      </c>
      <c r="C4" s="623"/>
      <c r="D4" s="66"/>
      <c r="E4" s="66"/>
      <c r="F4" s="66"/>
      <c r="G4" s="66"/>
      <c r="H4" s="66"/>
      <c r="I4" s="66"/>
      <c r="J4" s="48"/>
      <c r="K4" s="48"/>
      <c r="Q4" s="240">
        <v>3</v>
      </c>
      <c r="R4" s="240">
        <v>4</v>
      </c>
      <c r="S4" s="240">
        <v>5</v>
      </c>
      <c r="T4" s="240">
        <v>6</v>
      </c>
      <c r="U4" s="240">
        <v>7</v>
      </c>
      <c r="V4" s="240">
        <v>8</v>
      </c>
      <c r="W4" s="241">
        <v>9</v>
      </c>
      <c r="X4" s="242">
        <v>10</v>
      </c>
      <c r="Y4" s="242">
        <v>11</v>
      </c>
      <c r="Z4" s="243"/>
      <c r="AA4" s="242"/>
      <c r="AB4" s="242"/>
      <c r="AC4" s="196"/>
      <c r="AD4" s="196"/>
      <c r="AE4" s="196"/>
      <c r="AF4" s="196"/>
      <c r="AG4" s="196"/>
      <c r="AH4" s="196"/>
      <c r="AI4" s="196"/>
      <c r="AJ4" s="196"/>
      <c r="AK4" s="196"/>
      <c r="AL4" s="196"/>
      <c r="AM4" s="196"/>
      <c r="AN4" s="196"/>
      <c r="AO4" s="196"/>
      <c r="AP4" s="196"/>
    </row>
    <row r="5" spans="1:42" ht="13.5" customHeight="1" thickBot="1">
      <c r="A5" s="89"/>
      <c r="B5" s="640" t="s">
        <v>154</v>
      </c>
      <c r="C5" s="641"/>
      <c r="D5" s="89"/>
      <c r="E5" s="66"/>
      <c r="F5" s="66"/>
      <c r="G5" s="66"/>
      <c r="H5" s="66"/>
      <c r="I5" s="66"/>
      <c r="J5" s="66"/>
      <c r="K5" s="66"/>
      <c r="Q5" s="264" t="s">
        <v>85</v>
      </c>
      <c r="R5" s="264" t="s">
        <v>86</v>
      </c>
      <c r="S5" s="264" t="s">
        <v>87</v>
      </c>
      <c r="T5" s="264" t="s">
        <v>88</v>
      </c>
      <c r="U5" s="264" t="s">
        <v>89</v>
      </c>
      <c r="V5" s="264" t="s">
        <v>90</v>
      </c>
      <c r="W5" s="264" t="s">
        <v>91</v>
      </c>
      <c r="X5" s="264" t="s">
        <v>92</v>
      </c>
      <c r="Y5" s="264" t="s">
        <v>93</v>
      </c>
      <c r="Z5" s="244"/>
      <c r="AA5" s="196"/>
      <c r="AB5" s="196"/>
      <c r="AC5" s="196"/>
      <c r="AD5" s="196"/>
      <c r="AE5" s="196"/>
      <c r="AF5" s="196"/>
      <c r="AG5" s="196"/>
      <c r="AH5" s="196"/>
      <c r="AI5" s="196"/>
      <c r="AJ5" s="196"/>
      <c r="AK5" s="196"/>
      <c r="AL5" s="196"/>
      <c r="AM5" s="196"/>
      <c r="AN5" s="196"/>
      <c r="AO5" s="196"/>
      <c r="AP5" s="196"/>
    </row>
    <row r="6" spans="1:42" ht="6.95" customHeight="1" thickBot="1">
      <c r="A6" s="48"/>
      <c r="B6" s="48"/>
      <c r="C6" s="48"/>
      <c r="D6" s="48"/>
      <c r="E6" s="66"/>
      <c r="F6" s="66"/>
      <c r="G6" s="66"/>
      <c r="H6" s="66"/>
      <c r="I6" s="66"/>
      <c r="J6" s="66"/>
      <c r="K6" s="66"/>
      <c r="Z6" s="244"/>
      <c r="AA6" s="196"/>
      <c r="AB6" s="196"/>
      <c r="AC6" s="196"/>
      <c r="AD6" s="196"/>
      <c r="AE6" s="196"/>
      <c r="AF6" s="196"/>
      <c r="AG6" s="196"/>
      <c r="AH6" s="196"/>
      <c r="AI6" s="196"/>
      <c r="AJ6" s="196"/>
      <c r="AK6" s="196"/>
      <c r="AL6" s="196"/>
      <c r="AM6" s="196"/>
      <c r="AN6" s="196"/>
      <c r="AO6" s="196"/>
      <c r="AP6" s="196"/>
    </row>
    <row r="7" spans="1:42" ht="20.100000000000001" customHeight="1">
      <c r="A7" s="48"/>
      <c r="B7" s="624">
        <f ca="1">IF(P10&lt;&gt;"",P10,"")</f>
        <v>60</v>
      </c>
      <c r="C7" s="625"/>
      <c r="D7" s="48"/>
      <c r="E7" s="66"/>
      <c r="F7" s="66"/>
      <c r="G7" s="66"/>
      <c r="H7" s="66"/>
      <c r="I7" s="66"/>
      <c r="J7" s="66"/>
      <c r="K7" s="66"/>
      <c r="Q7" s="47">
        <v>1</v>
      </c>
      <c r="R7" s="244">
        <v>2</v>
      </c>
      <c r="S7" s="244">
        <v>3</v>
      </c>
      <c r="T7" s="244">
        <v>4</v>
      </c>
      <c r="U7" s="244">
        <v>5</v>
      </c>
      <c r="V7" s="244">
        <v>6</v>
      </c>
      <c r="W7" s="244">
        <v>7</v>
      </c>
      <c r="X7" s="244">
        <v>8</v>
      </c>
      <c r="Y7" s="244">
        <v>9</v>
      </c>
      <c r="AA7" s="45"/>
      <c r="AB7" s="45"/>
      <c r="AC7" s="45"/>
      <c r="AD7" s="45"/>
      <c r="AE7" s="196"/>
      <c r="AF7" s="196"/>
      <c r="AG7" s="196"/>
      <c r="AH7" s="196"/>
      <c r="AI7" s="196"/>
      <c r="AJ7" s="196"/>
      <c r="AK7" s="196"/>
      <c r="AL7" s="196"/>
      <c r="AM7" s="196"/>
      <c r="AN7" s="196"/>
      <c r="AO7" s="196"/>
      <c r="AP7" s="196"/>
    </row>
    <row r="8" spans="1:42" ht="6.95" customHeight="1">
      <c r="A8" s="48"/>
      <c r="B8" s="626" t="str">
        <f ca="1">IF(P11&lt;&gt;"",P11,"")</f>
        <v>授業の中で分からないことがあったら，どうすることが多いですか</v>
      </c>
      <c r="C8" s="627"/>
      <c r="D8" s="48"/>
      <c r="E8" s="66"/>
      <c r="F8" s="66"/>
      <c r="G8" s="66"/>
      <c r="H8" s="66"/>
      <c r="I8" s="66"/>
      <c r="J8" s="66"/>
      <c r="K8" s="66"/>
      <c r="S8" s="240"/>
      <c r="T8" s="240"/>
      <c r="U8" s="240"/>
      <c r="V8" s="92"/>
      <c r="W8" s="45"/>
      <c r="X8" s="45"/>
      <c r="Y8" s="245"/>
      <c r="Z8" s="245"/>
      <c r="AA8" s="39"/>
      <c r="AB8" s="39"/>
      <c r="AC8" s="33"/>
      <c r="AD8" s="33"/>
      <c r="AE8" s="39"/>
      <c r="AF8" s="39"/>
    </row>
    <row r="9" spans="1:42" s="33" customFormat="1" ht="12.6" customHeight="1">
      <c r="A9" s="48"/>
      <c r="B9" s="628"/>
      <c r="C9" s="629"/>
      <c r="D9" s="48"/>
      <c r="E9" s="48"/>
      <c r="F9" s="48"/>
      <c r="G9" s="48"/>
      <c r="H9" s="251"/>
      <c r="I9" s="48"/>
      <c r="J9" s="251"/>
      <c r="K9" s="48"/>
      <c r="L9" s="23"/>
      <c r="M9" s="23"/>
      <c r="N9" s="23"/>
      <c r="O9" s="23"/>
      <c r="S9" s="47"/>
      <c r="T9" s="47"/>
      <c r="U9" s="47"/>
      <c r="V9" s="92"/>
      <c r="W9" s="45"/>
      <c r="X9" s="45"/>
      <c r="Y9" s="245"/>
      <c r="Z9" s="245"/>
      <c r="AA9" s="39"/>
      <c r="AB9" s="39"/>
      <c r="AE9" s="39"/>
      <c r="AF9" s="39"/>
      <c r="AG9" s="39"/>
      <c r="AH9" s="39"/>
    </row>
    <row r="10" spans="1:42" s="33" customFormat="1" ht="12.6" customHeight="1">
      <c r="A10" s="48"/>
      <c r="B10" s="628"/>
      <c r="C10" s="629"/>
      <c r="D10" s="48"/>
      <c r="E10" s="48"/>
      <c r="F10" s="48"/>
      <c r="G10" s="48"/>
      <c r="H10" s="48"/>
      <c r="I10" s="48"/>
      <c r="J10" s="48"/>
      <c r="K10" s="48"/>
      <c r="L10" s="23"/>
      <c r="M10" s="23"/>
      <c r="N10" s="23"/>
      <c r="O10" s="23"/>
      <c r="P10" s="252">
        <f ca="1">IF(INDIRECT("入力シート!P"&amp;Q10)&lt;&gt;0,INDIRECT("入力シート!P"&amp;Q10),"")</f>
        <v>60</v>
      </c>
      <c r="Q10" s="240">
        <f ca="1">(Q2-1)*5+7</f>
        <v>22</v>
      </c>
      <c r="R10" s="240">
        <f ca="1">P10+180</f>
        <v>240</v>
      </c>
      <c r="S10" s="47"/>
      <c r="T10" s="47"/>
      <c r="U10" s="47"/>
      <c r="V10" s="92"/>
      <c r="W10" s="45"/>
      <c r="X10" s="45"/>
      <c r="Y10" s="245"/>
      <c r="Z10" s="245"/>
      <c r="AA10" s="39"/>
      <c r="AB10" s="39"/>
      <c r="AC10" s="39"/>
      <c r="AD10" s="39"/>
      <c r="AE10" s="39"/>
      <c r="AF10" s="39"/>
      <c r="AG10" s="39"/>
      <c r="AH10" s="39"/>
    </row>
    <row r="11" spans="1:42" s="33" customFormat="1" ht="12.6" customHeight="1">
      <c r="A11" s="48"/>
      <c r="B11" s="628"/>
      <c r="C11" s="629"/>
      <c r="D11" s="48"/>
      <c r="E11" s="48"/>
      <c r="F11" s="48"/>
      <c r="G11" s="48"/>
      <c r="H11" s="48"/>
      <c r="I11" s="48"/>
      <c r="J11" s="48"/>
      <c r="K11" s="48"/>
      <c r="L11" s="23"/>
      <c r="M11" s="23"/>
      <c r="N11" s="23"/>
      <c r="O11" s="23"/>
      <c r="P11" s="40" t="str">
        <f ca="1">IF(P10&lt;&gt;"",VLOOKUP(P10,入力シート!$P$7:$Z$33,2,FALSE),"")</f>
        <v>授業の中で分からないことがあったら，どうすることが多いですか</v>
      </c>
      <c r="AA11" s="39"/>
      <c r="AB11" s="39"/>
      <c r="AC11" s="39"/>
      <c r="AD11" s="39"/>
      <c r="AE11" s="39"/>
      <c r="AF11" s="39"/>
      <c r="AG11" s="39"/>
      <c r="AH11" s="39"/>
    </row>
    <row r="12" spans="1:42" s="33" customFormat="1" ht="12.6" customHeight="1">
      <c r="A12" s="48"/>
      <c r="B12" s="628"/>
      <c r="C12" s="629"/>
      <c r="D12" s="48"/>
      <c r="E12" s="48"/>
      <c r="F12" s="48"/>
      <c r="G12" s="48"/>
      <c r="H12" s="48"/>
      <c r="I12" s="48"/>
      <c r="J12" s="48"/>
      <c r="K12" s="48"/>
      <c r="L12" s="23"/>
      <c r="M12" s="23"/>
      <c r="N12" s="23"/>
      <c r="O12" s="23"/>
      <c r="P12" s="42"/>
      <c r="Q12" s="446" t="str">
        <f t="shared" ref="Q12:Y12" ca="1" si="0">IF($P10&lt;&gt;"",IF(INDIRECT("'基礎データ（質問紙）'!"&amp;Q$5&amp;$R10)&lt;&gt;"",INDIRECT("'基礎データ（質問紙）'!"&amp;Q$5&amp;$R10),""),"")</f>
        <v>その場で先生に尋ねる</v>
      </c>
      <c r="R12" s="446" t="str">
        <f t="shared" ca="1" si="0"/>
        <v>授業が終わってから先生に尋ねに行く</v>
      </c>
      <c r="S12" s="446" t="str">
        <f t="shared" ca="1" si="0"/>
        <v>友達に尋ねる</v>
      </c>
      <c r="T12" s="446" t="str">
        <f t="shared" ca="1" si="0"/>
        <v>家の人に尋ねる</v>
      </c>
      <c r="U12" s="446" t="str">
        <f t="shared" ca="1" si="0"/>
        <v>学習塾の先生（家庭教師の先生も含みます。）に尋ねる</v>
      </c>
      <c r="V12" s="446" t="str">
        <f t="shared" ca="1" si="0"/>
        <v>自分で調べる</v>
      </c>
      <c r="W12" s="446" t="str">
        <f t="shared" ca="1" si="0"/>
        <v>そのままにしておく</v>
      </c>
      <c r="X12" s="446" t="str">
        <f t="shared" ca="1" si="0"/>
        <v>その他・無回答</v>
      </c>
      <c r="Y12" s="446" t="str">
        <f t="shared" ca="1" si="0"/>
        <v/>
      </c>
      <c r="Z12" s="245"/>
      <c r="AA12" s="39"/>
      <c r="AB12" s="39"/>
      <c r="AC12" s="39"/>
      <c r="AD12" s="39"/>
      <c r="AE12" s="39"/>
      <c r="AF12" s="39"/>
      <c r="AG12" s="39"/>
      <c r="AH12" s="39"/>
    </row>
    <row r="13" spans="1:42" s="33" customFormat="1" ht="12.6" customHeight="1">
      <c r="A13" s="48"/>
      <c r="B13" s="628"/>
      <c r="C13" s="629"/>
      <c r="D13" s="48"/>
      <c r="E13" s="48"/>
      <c r="F13" s="48"/>
      <c r="G13" s="48"/>
      <c r="H13" s="48"/>
      <c r="I13" s="48"/>
      <c r="J13" s="48"/>
      <c r="K13" s="48"/>
      <c r="L13" s="23"/>
      <c r="M13" s="23"/>
      <c r="N13" s="23"/>
      <c r="O13" s="23"/>
      <c r="P13" s="40" t="s">
        <v>0</v>
      </c>
      <c r="Q13" s="253">
        <f ca="1">IF($P10&lt;&gt;"",IF(VLOOKUP($P10,入力シート!$P$7:$Z$33,Q$4,FALSE)&lt;&gt;"",VLOOKUP($P10,入力シート!$P$7:$Z$33,Q$4,FALSE),""),"")</f>
        <v>33.299999999999997</v>
      </c>
      <c r="R13" s="253">
        <f ca="1">IF($P10&lt;&gt;"",IF(R12="その他・無回答",MAX(100-SUM($Q13:Q13),0),IF(VLOOKUP($P10,入力シート!$P$7:$Z$33,R$4,FALSE)&lt;&gt;"",VLOOKUP($P10,入力シート!$P$7:$Z$33,R$4,FALSE),"")),"")</f>
        <v>16.7</v>
      </c>
      <c r="S13" s="253">
        <f ca="1">IF($P10&lt;&gt;"",IF(S12="その他・無回答",MAX(100-SUM($Q13:R13),0),IF(VLOOKUP($P10,入力シート!$P$7:$Z$33,S$4,FALSE)&lt;&gt;"",VLOOKUP($P10,入力シート!$P$7:$Z$33,S$4,FALSE),"")),"")</f>
        <v>27.8</v>
      </c>
      <c r="T13" s="253">
        <f ca="1">IF($P10&lt;&gt;"",IF(T12="その他・無回答",MAX(100-SUM($Q13:S13),0),IF(VLOOKUP($P10,入力シート!$P$7:$Z$33,T$4,FALSE)&lt;&gt;"",VLOOKUP($P10,入力シート!$P$7:$Z$33,T$4,FALSE),"")),"")</f>
        <v>0</v>
      </c>
      <c r="U13" s="253">
        <f ca="1">IF($P10&lt;&gt;"",IF(U12="その他・無回答",MAX(100-SUM($Q13:T13),0),IF(VLOOKUP($P10,入力シート!$P$7:$Z$33,U$4,FALSE)&lt;&gt;"",VLOOKUP($P10,入力シート!$P$7:$Z$33,U$4,FALSE),"")),"")</f>
        <v>5.6</v>
      </c>
      <c r="V13" s="253">
        <f ca="1">IF($P10&lt;&gt;"",IF(V12="その他・無回答",MAX(100-SUM($Q13:U13),0),IF(VLOOKUP($P10,入力シート!$P$7:$Z$33,V$4,FALSE)&lt;&gt;"",VLOOKUP($P10,入力シート!$P$7:$Z$33,V$4,FALSE),"")),"")</f>
        <v>16.7</v>
      </c>
      <c r="W13" s="253">
        <f ca="1">IF($P10&lt;&gt;"",IF(W12="その他・無回答",MAX(100-SUM($Q13:V13),0),IF(VLOOKUP($P10,入力シート!$P$7:$Z$33,W$4,FALSE)&lt;&gt;"",VLOOKUP($P10,入力シート!$P$7:$Z$33,W$4,FALSE),"")),"")</f>
        <v>0</v>
      </c>
      <c r="X13" s="253">
        <f ca="1">IF($P10&lt;&gt;"",IF(X12="その他・無回答",MAX(100-SUM($Q13:W13),0),IF(VLOOKUP($P10,入力シート!$P$7:$Z$33,X$4,FALSE)&lt;&gt;"",VLOOKUP($P10,入力シート!$P$7:$Z$33,X$4,FALSE),"")),"")</f>
        <v>0</v>
      </c>
      <c r="Y13" s="253" t="str">
        <f ca="1">IF($P10&lt;&gt;"",IF(Y12="その他・無回答",MAX(100-SUM($Q13:X13),0),IF(VLOOKUP($P10,入力シート!$P$7:$Z$33,Y$4,FALSE)&lt;&gt;"",VLOOKUP($P10,入力シート!$P$7:$Z$33,Y$4,FALSE),"")),"")</f>
        <v/>
      </c>
      <c r="Z13" s="245"/>
      <c r="AA13" s="39"/>
      <c r="AB13" s="39"/>
      <c r="AC13" s="39"/>
      <c r="AD13" s="39"/>
      <c r="AE13" s="39"/>
      <c r="AF13" s="39"/>
      <c r="AG13" s="39"/>
      <c r="AH13" s="39"/>
    </row>
    <row r="14" spans="1:42" s="33" customFormat="1" ht="15" customHeight="1" thickBot="1">
      <c r="A14" s="48"/>
      <c r="B14" s="630"/>
      <c r="C14" s="631"/>
      <c r="D14" s="48"/>
      <c r="E14" s="431">
        <f ca="1">IF(F14&lt;&gt;"",1,"")</f>
        <v>1</v>
      </c>
      <c r="F14" s="432" t="str">
        <f ca="1">IF(Q12&lt;&gt;"",Q12,"")</f>
        <v>その場で先生に尋ねる</v>
      </c>
      <c r="G14" s="431">
        <f ca="1">IF(H14&lt;&gt;"",2,"")</f>
        <v>2</v>
      </c>
      <c r="H14" s="432" t="str">
        <f ca="1">IF(R12&lt;&gt;"",R12,"")</f>
        <v>授業が終わってから先生に尋ねに行く</v>
      </c>
      <c r="I14" s="431">
        <f ca="1">IF(J14&lt;&gt;"",3,"")</f>
        <v>3</v>
      </c>
      <c r="J14" s="432" t="str">
        <f ca="1">IF(S12&lt;&gt;"",S12,"")</f>
        <v>友達に尋ねる</v>
      </c>
      <c r="K14" s="319"/>
      <c r="L14" s="23"/>
      <c r="M14" s="23"/>
      <c r="N14" s="23"/>
      <c r="O14" s="23"/>
      <c r="P14" s="40" t="s">
        <v>35</v>
      </c>
      <c r="Q14" s="254">
        <f ca="1">IF($P10&lt;&gt;"",IF(VLOOKUP($P10,'基礎データ（質問紙）'!$A$4:$K$174,Q$4,FALSE)&lt;&gt;"",VLOOKUP($P10,'基礎データ（質問紙）'!$A$4:$K$174,Q$4,FALSE),""),"")</f>
        <v>15.2</v>
      </c>
      <c r="R14" s="254">
        <f ca="1">IF($P10&lt;&gt;"",IF(VLOOKUP($P10,'基礎データ（質問紙）'!$A$4:$K$174,R$4,FALSE)&lt;&gt;"",VLOOKUP($P10,'基礎データ（質問紙）'!$A$4:$K$174,R$4,FALSE),""),"")</f>
        <v>11.9</v>
      </c>
      <c r="S14" s="254">
        <f ca="1">IF($P10&lt;&gt;"",IF(VLOOKUP($P10,'基礎データ（質問紙）'!$A$4:$K$174,S$4,FALSE)&lt;&gt;"",VLOOKUP($P10,'基礎データ（質問紙）'!$A$4:$K$174,S$4,FALSE),""),"")</f>
        <v>29</v>
      </c>
      <c r="T14" s="254">
        <f ca="1">IF($P10&lt;&gt;"",IF(VLOOKUP($P10,'基礎データ（質問紙）'!$A$4:$K$174,T$4,FALSE)&lt;&gt;"",VLOOKUP($P10,'基礎データ（質問紙）'!$A$4:$K$174,T$4,FALSE),""),"")</f>
        <v>20.9</v>
      </c>
      <c r="U14" s="254">
        <f ca="1">IF($P10&lt;&gt;"",IF(VLOOKUP($P10,'基礎データ（質問紙）'!$A$4:$K$174,U$4,FALSE)&lt;&gt;"",VLOOKUP($P10,'基礎データ（質問紙）'!$A$4:$K$174,U$4,FALSE),""),"")</f>
        <v>4.4000000000000004</v>
      </c>
      <c r="V14" s="254">
        <f ca="1">IF($P10&lt;&gt;"",IF(VLOOKUP($P10,'基礎データ（質問紙）'!$A$4:$K$174,V$4,FALSE)&lt;&gt;"",VLOOKUP($P10,'基礎データ（質問紙）'!$A$4:$K$174,V$4,FALSE),""),"")</f>
        <v>11.1</v>
      </c>
      <c r="W14" s="254">
        <f ca="1">IF($P10&lt;&gt;"",IF(VLOOKUP($P10,'基礎データ（質問紙）'!$A$4:$K$174,W$4,FALSE)&lt;&gt;"",VLOOKUP($P10,'基礎データ（質問紙）'!$A$4:$K$174,W$4,FALSE),""),"")</f>
        <v>6.5</v>
      </c>
      <c r="X14" s="254">
        <f ca="1">IF($P10&lt;&gt;"",IF(VLOOKUP($P10,'基礎データ（質問紙）'!$A$4:$K$174,X$4,FALSE)&lt;&gt;"",VLOOKUP($P10,'基礎データ（質問紙）'!$A$4:$K$174,X$4,FALSE),""),"")</f>
        <v>0.9</v>
      </c>
      <c r="Y14" s="254" t="str">
        <f ca="1">IF($P10&lt;&gt;"",IF(VLOOKUP($P10,'基礎データ（質問紙）'!$A$4:$K$174,Y$4,FALSE)&lt;&gt;"",VLOOKUP($P10,'基礎データ（質問紙）'!$A$4:$K$174,Y$4,FALSE),""),"")</f>
        <v/>
      </c>
      <c r="Z14" s="46">
        <f ca="1">P10*2+3</f>
        <v>123</v>
      </c>
      <c r="AA14" s="39"/>
      <c r="AB14" s="39"/>
      <c r="AC14" s="39"/>
      <c r="AD14" s="39"/>
      <c r="AE14" s="39"/>
      <c r="AF14" s="39"/>
      <c r="AG14" s="39"/>
      <c r="AH14" s="39"/>
    </row>
    <row r="15" spans="1:42" s="33" customFormat="1" ht="15" customHeight="1">
      <c r="A15" s="48"/>
      <c r="B15" s="48"/>
      <c r="C15" s="48"/>
      <c r="D15" s="48"/>
      <c r="E15" s="431">
        <f ca="1">IF(F15&lt;&gt;"",4,"")</f>
        <v>4</v>
      </c>
      <c r="F15" s="432" t="str">
        <f ca="1">IF(T12&lt;&gt;"",T12,"")</f>
        <v>家の人に尋ねる</v>
      </c>
      <c r="G15" s="431">
        <f ca="1">IF(H15&lt;&gt;"",5,"")</f>
        <v>5</v>
      </c>
      <c r="H15" s="432" t="str">
        <f ca="1">IF(U12&lt;&gt;"",U12,"")</f>
        <v>学習塾の先生（家庭教師の先生も含みます。）に尋ねる</v>
      </c>
      <c r="I15" s="431">
        <f ca="1">IF(J15&lt;&gt;"",6,"")</f>
        <v>6</v>
      </c>
      <c r="J15" s="432" t="str">
        <f ca="1">IF(V12&lt;&gt;"",V12,"")</f>
        <v>自分で調べる</v>
      </c>
      <c r="K15" s="319"/>
      <c r="L15" s="23"/>
      <c r="M15" s="23"/>
      <c r="N15" s="23"/>
      <c r="O15" s="23"/>
      <c r="P15" s="40" t="s">
        <v>36</v>
      </c>
      <c r="Q15" s="254">
        <f t="shared" ref="Q15:Y15" ca="1" si="1">IF($P10&lt;&gt;"",IF(INDIRECT("'基礎データ（質問紙）'!"&amp;Q$5&amp;$Z14+1)&lt;&gt;"",INDIRECT("'基礎データ（質問紙）'!"&amp;Q$5&amp;$Z14+1),""),"")</f>
        <v>15.2</v>
      </c>
      <c r="R15" s="254">
        <f t="shared" ca="1" si="1"/>
        <v>9.8000000000000007</v>
      </c>
      <c r="S15" s="254">
        <f t="shared" ca="1" si="1"/>
        <v>31.7</v>
      </c>
      <c r="T15" s="254">
        <f t="shared" ca="1" si="1"/>
        <v>21.5</v>
      </c>
      <c r="U15" s="254">
        <f t="shared" ca="1" si="1"/>
        <v>4.2</v>
      </c>
      <c r="V15" s="254">
        <f t="shared" ca="1" si="1"/>
        <v>11.8</v>
      </c>
      <c r="W15" s="254">
        <f t="shared" ca="1" si="1"/>
        <v>4.9000000000000004</v>
      </c>
      <c r="X15" s="254">
        <f t="shared" ca="1" si="1"/>
        <v>0.89999999999999991</v>
      </c>
      <c r="Y15" s="254" t="str">
        <f t="shared" ca="1" si="1"/>
        <v/>
      </c>
      <c r="Z15" s="246"/>
      <c r="AA15" s="39"/>
      <c r="AB15" s="39"/>
      <c r="AC15" s="39"/>
      <c r="AD15" s="39"/>
      <c r="AE15" s="39"/>
      <c r="AF15" s="39"/>
      <c r="AG15" s="39"/>
      <c r="AH15" s="39"/>
    </row>
    <row r="16" spans="1:42" s="33" customFormat="1" ht="20.100000000000001" customHeight="1">
      <c r="A16" s="48"/>
      <c r="B16" s="48"/>
      <c r="C16" s="48"/>
      <c r="D16" s="48"/>
      <c r="E16" s="431">
        <f ca="1">IF(F16&lt;&gt;"",7,"")</f>
        <v>7</v>
      </c>
      <c r="F16" s="432" t="str">
        <f ca="1">IF(W12&lt;&gt;"",W12,"")</f>
        <v>そのままにしておく</v>
      </c>
      <c r="G16" s="431">
        <f ca="1">IF(H16&lt;&gt;"",8,"")</f>
        <v>8</v>
      </c>
      <c r="H16" s="432" t="str">
        <f ca="1">IF(X12&lt;&gt;"",X12,"")</f>
        <v>その他・無回答</v>
      </c>
      <c r="I16" s="431" t="str">
        <f ca="1">IF(J16&lt;&gt;"",9,"")</f>
        <v/>
      </c>
      <c r="J16" s="432" t="str">
        <f ca="1">IF(Y12&lt;&gt;"",Y12,"")</f>
        <v/>
      </c>
      <c r="K16" s="319"/>
      <c r="L16" s="23"/>
      <c r="M16" s="23"/>
      <c r="N16" s="23"/>
      <c r="O16" s="23"/>
      <c r="P16" s="40"/>
      <c r="Q16" s="256"/>
      <c r="R16" s="257"/>
      <c r="S16" s="45"/>
      <c r="T16" s="245"/>
      <c r="U16" s="256"/>
      <c r="V16" s="257"/>
      <c r="W16" s="45"/>
      <c r="X16" s="245"/>
      <c r="Y16" s="245"/>
      <c r="Z16" s="245"/>
      <c r="AA16" s="39"/>
      <c r="AB16" s="39"/>
      <c r="AC16" s="39"/>
      <c r="AD16" s="39"/>
      <c r="AE16" s="39"/>
      <c r="AF16" s="39"/>
      <c r="AG16" s="39"/>
      <c r="AH16" s="39"/>
    </row>
    <row r="17" spans="1:34" s="33" customFormat="1" ht="9.9499999999999993" customHeight="1" thickBot="1">
      <c r="A17" s="48"/>
      <c r="B17" s="48"/>
      <c r="C17" s="48"/>
      <c r="D17" s="48"/>
      <c r="E17" s="48"/>
      <c r="F17" s="48"/>
      <c r="G17" s="48"/>
      <c r="H17" s="48"/>
      <c r="I17" s="48"/>
      <c r="J17" s="48"/>
      <c r="K17" s="48"/>
      <c r="L17" s="23"/>
      <c r="M17" s="23"/>
      <c r="N17" s="23"/>
      <c r="O17" s="23"/>
      <c r="P17" s="40"/>
      <c r="Q17" s="256"/>
      <c r="R17" s="257"/>
      <c r="S17" s="45"/>
      <c r="T17" s="245"/>
      <c r="U17" s="256"/>
      <c r="V17" s="257"/>
      <c r="W17" s="45"/>
      <c r="X17" s="245"/>
      <c r="Y17" s="245"/>
      <c r="Z17" s="245"/>
      <c r="AA17" s="39"/>
      <c r="AB17" s="39"/>
      <c r="AC17" s="39"/>
      <c r="AD17" s="39"/>
      <c r="AE17" s="39"/>
      <c r="AF17" s="39"/>
      <c r="AG17" s="39"/>
      <c r="AH17" s="39"/>
    </row>
    <row r="18" spans="1:34" s="33" customFormat="1" ht="20.100000000000001" customHeight="1">
      <c r="A18" s="48"/>
      <c r="B18" s="624">
        <f ca="1">IF(P18&lt;&gt;"",P18,"")</f>
        <v>61</v>
      </c>
      <c r="C18" s="625"/>
      <c r="D18" s="48"/>
      <c r="E18" s="48"/>
      <c r="F18" s="48"/>
      <c r="G18" s="48"/>
      <c r="H18" s="48"/>
      <c r="I18" s="48"/>
      <c r="J18" s="48"/>
      <c r="K18" s="48"/>
      <c r="L18" s="23"/>
      <c r="M18" s="23"/>
      <c r="N18" s="23"/>
      <c r="O18" s="23"/>
      <c r="P18" s="252">
        <f ca="1">IF(INDIRECT("入力シート!P"&amp;Q18)&lt;&gt;0,INDIRECT("入力シート!P"&amp;Q18),"")</f>
        <v>61</v>
      </c>
      <c r="Q18" s="240">
        <f ca="1">Q10+1</f>
        <v>23</v>
      </c>
      <c r="R18" s="240">
        <f ca="1">P18+180</f>
        <v>241</v>
      </c>
      <c r="S18" s="240"/>
      <c r="T18" s="240"/>
      <c r="U18" s="240"/>
      <c r="V18" s="92"/>
      <c r="W18" s="45"/>
      <c r="X18" s="45"/>
      <c r="Y18" s="245"/>
      <c r="Z18" s="245"/>
      <c r="AA18" s="39"/>
      <c r="AB18" s="39"/>
      <c r="AC18" s="39"/>
      <c r="AD18" s="39"/>
      <c r="AE18" s="39"/>
      <c r="AF18" s="39"/>
      <c r="AG18" s="39"/>
      <c r="AH18" s="39"/>
    </row>
    <row r="19" spans="1:34" s="33" customFormat="1" ht="6.95" customHeight="1">
      <c r="A19" s="48"/>
      <c r="B19" s="626" t="str">
        <f ca="1">IF(P19&lt;&gt;"",P19,"")</f>
        <v>国語の勉強は好きですか</v>
      </c>
      <c r="C19" s="627"/>
      <c r="D19" s="48"/>
      <c r="E19" s="48"/>
      <c r="F19" s="48"/>
      <c r="G19" s="48"/>
      <c r="H19" s="48"/>
      <c r="I19" s="48"/>
      <c r="J19" s="48"/>
      <c r="K19" s="48"/>
      <c r="L19" s="23"/>
      <c r="M19" s="23"/>
      <c r="N19" s="23"/>
      <c r="O19" s="23"/>
      <c r="P19" s="638" t="str">
        <f ca="1">IF(P18&lt;&gt;"",VLOOKUP(P18,入力シート!$P$7:$Z$33,2,FALSE),"")</f>
        <v>国語の勉強は好きですか</v>
      </c>
      <c r="Q19" s="638"/>
      <c r="R19" s="638"/>
      <c r="S19" s="638"/>
      <c r="T19" s="638"/>
      <c r="U19" s="638"/>
      <c r="V19" s="638"/>
      <c r="W19" s="638"/>
      <c r="X19" s="638"/>
      <c r="Y19" s="638"/>
      <c r="Z19" s="245"/>
      <c r="AA19" s="39"/>
      <c r="AB19" s="39"/>
      <c r="AC19" s="39"/>
      <c r="AD19" s="39"/>
      <c r="AE19" s="39"/>
      <c r="AF19" s="39"/>
      <c r="AG19" s="39"/>
      <c r="AH19" s="39"/>
    </row>
    <row r="20" spans="1:34" s="33" customFormat="1" ht="12.6" customHeight="1">
      <c r="A20" s="48"/>
      <c r="B20" s="628"/>
      <c r="C20" s="629"/>
      <c r="D20" s="48"/>
      <c r="E20" s="48"/>
      <c r="F20" s="48"/>
      <c r="G20" s="48"/>
      <c r="H20" s="251"/>
      <c r="I20" s="48"/>
      <c r="J20" s="251"/>
      <c r="K20" s="48"/>
      <c r="L20" s="23"/>
      <c r="M20" s="23"/>
      <c r="N20" s="23"/>
      <c r="O20" s="23"/>
      <c r="P20" s="638"/>
      <c r="Q20" s="638"/>
      <c r="R20" s="638"/>
      <c r="S20" s="638"/>
      <c r="T20" s="638"/>
      <c r="U20" s="638"/>
      <c r="V20" s="638"/>
      <c r="W20" s="638"/>
      <c r="X20" s="638"/>
      <c r="Y20" s="638"/>
      <c r="Z20" s="245"/>
      <c r="AA20" s="39"/>
      <c r="AB20" s="39"/>
      <c r="AC20" s="39"/>
      <c r="AD20" s="39"/>
      <c r="AE20" s="39"/>
      <c r="AF20" s="39"/>
      <c r="AG20" s="39"/>
      <c r="AH20" s="39"/>
    </row>
    <row r="21" spans="1:34" s="33" customFormat="1" ht="12.6" customHeight="1">
      <c r="A21" s="48"/>
      <c r="B21" s="628"/>
      <c r="C21" s="629"/>
      <c r="D21" s="48"/>
      <c r="E21" s="48"/>
      <c r="F21" s="48"/>
      <c r="G21" s="48"/>
      <c r="H21" s="48"/>
      <c r="I21" s="48"/>
      <c r="J21" s="48"/>
      <c r="K21" s="48"/>
      <c r="L21" s="23"/>
      <c r="M21" s="23"/>
      <c r="N21" s="23"/>
      <c r="O21" s="23"/>
      <c r="P21" s="42"/>
      <c r="Q21" s="446" t="str">
        <f ca="1">IF($P18&lt;&gt;"",IF(INDIRECT("'基礎データ（質問紙）'!"&amp;Q$5&amp;$R18)&lt;&gt;"",INDIRECT("'基礎データ（質問紙）'!"&amp;Q$5&amp;$R18),""),"")</f>
        <v>当てはまる</v>
      </c>
      <c r="R21" s="446" t="str">
        <f t="shared" ref="R21:Y21" ca="1" si="2">IF($P18&lt;&gt;"",IF(INDIRECT("'基礎データ（質問紙）'!"&amp;R$5&amp;$R18)&lt;&gt;"",INDIRECT("'基礎データ（質問紙）'!"&amp;R$5&amp;$R18),""),"")</f>
        <v>どちらかといえば，当てはまる</v>
      </c>
      <c r="S21" s="446" t="str">
        <f t="shared" ca="1" si="2"/>
        <v>どちらかといえば，当てはまらない</v>
      </c>
      <c r="T21" s="446" t="str">
        <f t="shared" ca="1" si="2"/>
        <v>当てはまらない</v>
      </c>
      <c r="U21" s="446" t="str">
        <f t="shared" ca="1" si="2"/>
        <v>その他・無回答</v>
      </c>
      <c r="V21" s="446" t="str">
        <f t="shared" ca="1" si="2"/>
        <v/>
      </c>
      <c r="W21" s="446" t="str">
        <f t="shared" ca="1" si="2"/>
        <v/>
      </c>
      <c r="X21" s="446" t="str">
        <f t="shared" ca="1" si="2"/>
        <v/>
      </c>
      <c r="Y21" s="446" t="str">
        <f t="shared" ca="1" si="2"/>
        <v/>
      </c>
      <c r="Z21" s="245"/>
      <c r="AA21" s="39"/>
      <c r="AB21" s="39"/>
      <c r="AC21" s="39"/>
      <c r="AD21" s="39"/>
      <c r="AE21" s="39"/>
      <c r="AF21" s="39"/>
      <c r="AG21" s="39"/>
      <c r="AH21" s="39"/>
    </row>
    <row r="22" spans="1:34" s="33" customFormat="1" ht="12.6" customHeight="1">
      <c r="A22" s="48"/>
      <c r="B22" s="628"/>
      <c r="C22" s="629"/>
      <c r="D22" s="48"/>
      <c r="E22" s="48"/>
      <c r="F22" s="48"/>
      <c r="G22" s="48"/>
      <c r="H22" s="48"/>
      <c r="I22" s="48"/>
      <c r="J22" s="48"/>
      <c r="K22" s="48"/>
      <c r="L22" s="23"/>
      <c r="M22" s="23"/>
      <c r="N22" s="23"/>
      <c r="O22" s="23"/>
      <c r="P22" s="40" t="s">
        <v>0</v>
      </c>
      <c r="Q22" s="253">
        <f ca="1">IF($P18&lt;&gt;"",IF(VLOOKUP($P18,入力シート!$P$7:$Z$33,Q$4,FALSE)&lt;&gt;"",VLOOKUP($P18,入力シート!$P$7:$Z$33,Q$4,FALSE),""),"")</f>
        <v>11.1</v>
      </c>
      <c r="R22" s="253">
        <f ca="1">IF($P18&lt;&gt;"",IF(R21="その他・無回答",MAX(100-SUM($Q22:Q22),0),IF(VLOOKUP($P18,入力シート!$P$7:$Z$33,R$4,FALSE)&lt;&gt;"",VLOOKUP($P18,入力シート!$P$7:$Z$33,R$4,FALSE),"")),"")</f>
        <v>33.299999999999997</v>
      </c>
      <c r="S22" s="253">
        <f ca="1">IF($P18&lt;&gt;"",IF(S21="その他・無回答",MAX(100-SUM($Q22:R22),0),IF(VLOOKUP($P18,入力シート!$P$7:$Z$33,S$4,FALSE)&lt;&gt;"",VLOOKUP($P18,入力シート!$P$7:$Z$33,S$4,FALSE),"")),"")</f>
        <v>38.9</v>
      </c>
      <c r="T22" s="253">
        <f ca="1">IF($P18&lt;&gt;"",IF(T21="その他・無回答",MAX(100-SUM($Q22:S22),0),IF(VLOOKUP($P18,入力シート!$P$7:$Z$33,T$4,FALSE)&lt;&gt;"",VLOOKUP($P18,入力シート!$P$7:$Z$33,T$4,FALSE),"")),"")</f>
        <v>16.7</v>
      </c>
      <c r="U22" s="253">
        <f ca="1">IF($P18&lt;&gt;"",IF(U21="その他・無回答",MAX(100-SUM($Q22:T22),0),IF(VLOOKUP($P18,入力シート!$P$7:$Z$33,U$4,FALSE)&lt;&gt;"",VLOOKUP($P18,入力シート!$P$7:$Z$33,U$4,FALSE),"")),"")</f>
        <v>0</v>
      </c>
      <c r="V22" s="253" t="str">
        <f ca="1">IF($P18&lt;&gt;"",IF(V21="その他・無回答",MAX(100-SUM($Q22:U22),0),IF(VLOOKUP($P18,入力シート!$P$7:$Z$33,V$4,FALSE)&lt;&gt;"",VLOOKUP($P18,入力シート!$P$7:$Z$33,V$4,FALSE),"")),"")</f>
        <v/>
      </c>
      <c r="W22" s="253" t="str">
        <f ca="1">IF($P18&lt;&gt;"",IF(W21="その他・無回答",MAX(100-SUM($Q22:V22),0),IF(VLOOKUP($P18,入力シート!$P$7:$Z$33,W$4,FALSE)&lt;&gt;"",VLOOKUP($P18,入力シート!$P$7:$Z$33,W$4,FALSE),"")),"")</f>
        <v/>
      </c>
      <c r="X22" s="253" t="str">
        <f ca="1">IF($P18&lt;&gt;"",IF(X21="その他・無回答",MAX(100-SUM($Q22:W22),0),IF(VLOOKUP($P18,入力シート!$P$7:$Z$33,X$4,FALSE)&lt;&gt;"",VLOOKUP($P18,入力シート!$P$7:$Z$33,X$4,FALSE),"")),"")</f>
        <v/>
      </c>
      <c r="Y22" s="253" t="str">
        <f ca="1">IF($P18&lt;&gt;"",IF(Y21="その他・無回答",MAX(100-SUM($Q22:X22),0),IF(VLOOKUP($P18,入力シート!$P$7:$Z$33,Y$4,FALSE)&lt;&gt;"",VLOOKUP($P18,入力シート!$P$7:$Z$33,Y$4,FALSE),"")),"")</f>
        <v/>
      </c>
      <c r="Z22" s="245"/>
      <c r="AA22" s="39"/>
      <c r="AB22" s="39"/>
      <c r="AC22" s="39"/>
      <c r="AD22" s="39"/>
      <c r="AE22" s="39"/>
      <c r="AF22" s="39"/>
      <c r="AG22" s="39"/>
      <c r="AH22" s="39"/>
    </row>
    <row r="23" spans="1:34" s="33" customFormat="1" ht="15" customHeight="1">
      <c r="A23" s="48"/>
      <c r="B23" s="628"/>
      <c r="C23" s="629"/>
      <c r="D23" s="48"/>
      <c r="E23" s="48"/>
      <c r="F23" s="48"/>
      <c r="G23" s="48"/>
      <c r="H23" s="48"/>
      <c r="I23" s="48"/>
      <c r="J23" s="48"/>
      <c r="K23" s="48"/>
      <c r="L23" s="23"/>
      <c r="M23" s="23"/>
      <c r="N23" s="23"/>
      <c r="O23" s="23"/>
      <c r="P23" s="40" t="s">
        <v>35</v>
      </c>
      <c r="Q23" s="254">
        <f ca="1">IF($P18&lt;&gt;"",IF(VLOOKUP($P18,'基礎データ（質問紙）'!$A$4:$K$174,Q$4,FALSE)&lt;&gt;"",VLOOKUP($P18,'基礎データ（質問紙）'!$A$4:$K$174,Q$4,FALSE),""),"")</f>
        <v>22.8</v>
      </c>
      <c r="R23" s="254">
        <f ca="1">IF($P18&lt;&gt;"",IF(VLOOKUP($P18,'基礎データ（質問紙）'!$A$4:$K$174,R$4,FALSE)&lt;&gt;"",VLOOKUP($P18,'基礎データ（質問紙）'!$A$4:$K$174,R$4,FALSE),""),"")</f>
        <v>32.9</v>
      </c>
      <c r="S23" s="254">
        <f ca="1">IF($P18&lt;&gt;"",IF(VLOOKUP($P18,'基礎データ（質問紙）'!$A$4:$K$174,S$4,FALSE)&lt;&gt;"",VLOOKUP($P18,'基礎データ（質問紙）'!$A$4:$K$174,S$4,FALSE),""),"")</f>
        <v>26</v>
      </c>
      <c r="T23" s="254">
        <f ca="1">IF($P18&lt;&gt;"",IF(VLOOKUP($P18,'基礎データ（質問紙）'!$A$4:$K$174,T$4,FALSE)&lt;&gt;"",VLOOKUP($P18,'基礎データ（質問紙）'!$A$4:$K$174,T$4,FALSE),""),"")</f>
        <v>17.899999999999999</v>
      </c>
      <c r="U23" s="254">
        <f ca="1">IF($P18&lt;&gt;"",IF(VLOOKUP($P18,'基礎データ（質問紙）'!$A$4:$K$174,U$4,FALSE)&lt;&gt;"",VLOOKUP($P18,'基礎データ（質問紙）'!$A$4:$K$174,U$4,FALSE),""),"")</f>
        <v>0.4</v>
      </c>
      <c r="V23" s="254" t="str">
        <f ca="1">IF($P18&lt;&gt;"",IF(VLOOKUP($P18,'基礎データ（質問紙）'!$A$4:$K$174,V$4,FALSE)&lt;&gt;"",VLOOKUP($P18,'基礎データ（質問紙）'!$A$4:$K$174,V$4,FALSE),""),"")</f>
        <v/>
      </c>
      <c r="W23" s="254" t="str">
        <f ca="1">IF($P18&lt;&gt;"",IF(VLOOKUP($P18,'基礎データ（質問紙）'!$A$4:$K$174,W$4,FALSE)&lt;&gt;"",VLOOKUP($P18,'基礎データ（質問紙）'!$A$4:$K$174,W$4,FALSE),""),"")</f>
        <v/>
      </c>
      <c r="X23" s="254" t="str">
        <f ca="1">IF($P18&lt;&gt;"",IF(VLOOKUP($P18,'基礎データ（質問紙）'!$A$4:$K$174,X$4,FALSE)&lt;&gt;"",VLOOKUP($P18,'基礎データ（質問紙）'!$A$4:$K$174,X$4,FALSE),""),"")</f>
        <v/>
      </c>
      <c r="Y23" s="254" t="str">
        <f ca="1">IF($P18&lt;&gt;"",IF(VLOOKUP($P18,'基礎データ（質問紙）'!$A$4:$K$174,Y$4,FALSE)&lt;&gt;"",VLOOKUP($P18,'基礎データ（質問紙）'!$A$4:$K$174,Y$4,FALSE),""),"")</f>
        <v/>
      </c>
      <c r="Z23" s="46">
        <f ca="1">P18*2+3</f>
        <v>125</v>
      </c>
      <c r="AA23" s="39"/>
      <c r="AB23" s="39"/>
      <c r="AC23" s="39"/>
      <c r="AD23" s="39"/>
      <c r="AE23" s="39"/>
      <c r="AF23" s="39"/>
      <c r="AG23" s="39"/>
      <c r="AH23" s="39"/>
    </row>
    <row r="24" spans="1:34" s="33" customFormat="1" ht="15" customHeight="1">
      <c r="A24" s="48"/>
      <c r="B24" s="628"/>
      <c r="C24" s="629"/>
      <c r="D24" s="48"/>
      <c r="E24" s="48"/>
      <c r="F24" s="48"/>
      <c r="G24" s="48"/>
      <c r="H24" s="48"/>
      <c r="I24" s="48"/>
      <c r="J24" s="48"/>
      <c r="K24" s="48"/>
      <c r="L24" s="23"/>
      <c r="M24" s="23"/>
      <c r="N24" s="23"/>
      <c r="O24" s="23"/>
      <c r="P24" s="40" t="s">
        <v>36</v>
      </c>
      <c r="Q24" s="254">
        <f t="shared" ref="Q24:Y24" ca="1" si="3">IF($P18&lt;&gt;"",IF(INDIRECT("'基礎データ（質問紙）'!"&amp;Q$5&amp;$Z23+1)&lt;&gt;"",INDIRECT("'基礎データ（質問紙）'!"&amp;Q$5&amp;$Z23+1),""),"")</f>
        <v>23.7</v>
      </c>
      <c r="R24" s="254">
        <f t="shared" ca="1" si="3"/>
        <v>34.6</v>
      </c>
      <c r="S24" s="254">
        <f t="shared" ca="1" si="3"/>
        <v>26.1</v>
      </c>
      <c r="T24" s="254">
        <f t="shared" ca="1" si="3"/>
        <v>15.2</v>
      </c>
      <c r="U24" s="254">
        <f t="shared" ca="1" si="3"/>
        <v>0.30000000000000004</v>
      </c>
      <c r="V24" s="254" t="str">
        <f t="shared" ca="1" si="3"/>
        <v/>
      </c>
      <c r="W24" s="254" t="str">
        <f t="shared" ca="1" si="3"/>
        <v/>
      </c>
      <c r="X24" s="254" t="str">
        <f t="shared" ca="1" si="3"/>
        <v/>
      </c>
      <c r="Y24" s="254" t="str">
        <f t="shared" ca="1" si="3"/>
        <v/>
      </c>
      <c r="Z24" s="246"/>
      <c r="AA24" s="39"/>
      <c r="AB24" s="39"/>
      <c r="AC24" s="39"/>
      <c r="AD24" s="39"/>
      <c r="AE24" s="39"/>
      <c r="AF24" s="39"/>
      <c r="AG24" s="39"/>
      <c r="AH24" s="39"/>
    </row>
    <row r="25" spans="1:34" s="33" customFormat="1" ht="20.100000000000001" customHeight="1" thickBot="1">
      <c r="A25" s="48"/>
      <c r="B25" s="630"/>
      <c r="C25" s="631"/>
      <c r="D25" s="48"/>
      <c r="E25" s="431">
        <f ca="1">IF(F25&lt;&gt;"",1,"")</f>
        <v>1</v>
      </c>
      <c r="F25" s="432" t="str">
        <f ca="1">IF(Q21&lt;&gt;"",Q21,"")</f>
        <v>当てはまる</v>
      </c>
      <c r="G25" s="431">
        <f ca="1">IF(H25&lt;&gt;"",2,"")</f>
        <v>2</v>
      </c>
      <c r="H25" s="432" t="str">
        <f ca="1">IF(R21&lt;&gt;"",R21,"")</f>
        <v>どちらかといえば，当てはまる</v>
      </c>
      <c r="I25" s="431">
        <f ca="1">IF(J25&lt;&gt;"",3,"")</f>
        <v>3</v>
      </c>
      <c r="J25" s="432" t="str">
        <f ca="1">IF(S21&lt;&gt;"",S21,"")</f>
        <v>どちらかといえば，当てはまらない</v>
      </c>
      <c r="K25" s="319"/>
      <c r="L25" s="23"/>
      <c r="M25" s="23"/>
      <c r="N25" s="23"/>
      <c r="O25" s="23"/>
      <c r="P25" s="40"/>
      <c r="Q25" s="45"/>
      <c r="R25" s="45"/>
      <c r="S25" s="45"/>
      <c r="T25" s="45"/>
      <c r="U25" s="45"/>
      <c r="V25" s="92"/>
      <c r="W25" s="45"/>
      <c r="X25" s="45"/>
      <c r="Y25" s="245"/>
      <c r="Z25" s="245"/>
      <c r="AA25" s="39"/>
      <c r="AB25" s="39"/>
      <c r="AC25" s="39"/>
      <c r="AD25" s="39"/>
      <c r="AE25" s="39"/>
      <c r="AF25" s="39"/>
      <c r="AG25" s="39"/>
      <c r="AH25" s="39"/>
    </row>
    <row r="26" spans="1:34" s="33" customFormat="1" ht="20.100000000000001" customHeight="1">
      <c r="A26" s="48"/>
      <c r="B26" s="48"/>
      <c r="C26" s="48"/>
      <c r="D26" s="48"/>
      <c r="E26" s="431">
        <f ca="1">IF(F26&lt;&gt;"",4,"")</f>
        <v>4</v>
      </c>
      <c r="F26" s="432" t="str">
        <f ca="1">IF(T21&lt;&gt;"",T21,"")</f>
        <v>当てはまらない</v>
      </c>
      <c r="G26" s="431">
        <f ca="1">IF(H26&lt;&gt;"",5,"")</f>
        <v>5</v>
      </c>
      <c r="H26" s="432" t="str">
        <f ca="1">IF(U21&lt;&gt;"",U21,"")</f>
        <v>その他・無回答</v>
      </c>
      <c r="I26" s="431" t="str">
        <f ca="1">IF(J26&lt;&gt;"",6,"")</f>
        <v/>
      </c>
      <c r="J26" s="432" t="str">
        <f ca="1">IF(V21&lt;&gt;"",V21,"")</f>
        <v/>
      </c>
      <c r="K26" s="319"/>
      <c r="L26" s="23"/>
      <c r="M26" s="23"/>
      <c r="N26" s="23"/>
      <c r="O26" s="23"/>
      <c r="P26" s="45"/>
      <c r="Q26" s="45"/>
      <c r="R26" s="45"/>
      <c r="S26" s="45"/>
      <c r="T26" s="45"/>
      <c r="U26" s="45"/>
      <c r="V26" s="45"/>
      <c r="W26" s="92"/>
      <c r="X26" s="45"/>
      <c r="Y26" s="245"/>
      <c r="Z26" s="45"/>
      <c r="AA26" s="39"/>
      <c r="AB26" s="39"/>
      <c r="AC26" s="39"/>
      <c r="AD26" s="39"/>
      <c r="AE26" s="39"/>
      <c r="AF26" s="39"/>
      <c r="AG26" s="39"/>
      <c r="AH26" s="39"/>
    </row>
    <row r="27" spans="1:34" s="33" customFormat="1" ht="20.100000000000001" customHeight="1">
      <c r="A27" s="48"/>
      <c r="B27" s="46"/>
      <c r="C27" s="46"/>
      <c r="D27" s="48"/>
      <c r="E27" s="431" t="str">
        <f ca="1">IF(F27&lt;&gt;"",7,"")</f>
        <v/>
      </c>
      <c r="F27" s="432" t="str">
        <f ca="1">IF(W21&lt;&gt;"",W21,"")</f>
        <v/>
      </c>
      <c r="G27" s="431" t="str">
        <f ca="1">IF(H27&lt;&gt;"",8,"")</f>
        <v/>
      </c>
      <c r="H27" s="432" t="str">
        <f ca="1">IF(X21&lt;&gt;"",X21,"")</f>
        <v/>
      </c>
      <c r="I27" s="431" t="str">
        <f ca="1">IF(J27&lt;&gt;"",9,"")</f>
        <v/>
      </c>
      <c r="J27" s="432" t="str">
        <f ca="1">IF(Y21&lt;&gt;"",Y21,"")</f>
        <v/>
      </c>
      <c r="K27" s="319"/>
      <c r="L27" s="23"/>
      <c r="M27" s="23"/>
      <c r="N27" s="23"/>
      <c r="O27" s="23"/>
      <c r="P27" s="252">
        <f ca="1">IF(INDIRECT("入力シート!P"&amp;Q27)&lt;&gt;0,INDIRECT("入力シート!P"&amp;Q27),"")</f>
        <v>64</v>
      </c>
      <c r="Q27" s="240">
        <f ca="1">Q18+1</f>
        <v>24</v>
      </c>
      <c r="R27" s="240">
        <f ca="1">P27+180</f>
        <v>244</v>
      </c>
      <c r="S27" s="240"/>
      <c r="T27" s="240"/>
      <c r="U27" s="240"/>
      <c r="V27" s="92"/>
      <c r="W27" s="45"/>
      <c r="X27" s="245"/>
      <c r="Y27" s="245"/>
      <c r="Z27" s="45"/>
      <c r="AA27" s="39"/>
      <c r="AB27" s="39"/>
      <c r="AC27" s="39"/>
      <c r="AD27" s="39"/>
      <c r="AE27" s="39"/>
      <c r="AF27" s="39"/>
      <c r="AG27" s="39"/>
      <c r="AH27" s="39"/>
    </row>
    <row r="28" spans="1:34" s="33" customFormat="1" ht="9.9499999999999993" customHeight="1" thickBot="1">
      <c r="A28" s="48"/>
      <c r="B28" s="48"/>
      <c r="C28" s="48"/>
      <c r="D28" s="48"/>
      <c r="E28" s="48"/>
      <c r="F28" s="48"/>
      <c r="G28" s="48"/>
      <c r="H28" s="48"/>
      <c r="I28" s="48"/>
      <c r="J28" s="48"/>
      <c r="K28" s="48"/>
      <c r="L28" s="23"/>
      <c r="M28" s="23"/>
      <c r="N28" s="23"/>
      <c r="O28" s="23"/>
      <c r="S28" s="240"/>
      <c r="T28" s="240"/>
      <c r="U28" s="240"/>
      <c r="V28" s="92"/>
      <c r="W28" s="45"/>
      <c r="X28" s="45"/>
      <c r="Y28" s="245"/>
      <c r="Z28" s="245"/>
      <c r="AA28" s="39"/>
      <c r="AB28" s="39"/>
      <c r="AC28" s="39"/>
      <c r="AD28" s="39"/>
      <c r="AE28" s="39"/>
      <c r="AF28" s="39"/>
      <c r="AG28" s="39"/>
      <c r="AH28" s="39"/>
    </row>
    <row r="29" spans="1:34" s="33" customFormat="1" ht="20.100000000000001" customHeight="1">
      <c r="A29" s="48"/>
      <c r="B29" s="624">
        <f ca="1">IF(P27&lt;&gt;"",P27,"")</f>
        <v>64</v>
      </c>
      <c r="C29" s="625"/>
      <c r="D29" s="48"/>
      <c r="E29" s="48"/>
      <c r="F29" s="48"/>
      <c r="G29" s="48"/>
      <c r="H29" s="48"/>
      <c r="I29" s="48"/>
      <c r="J29" s="48"/>
      <c r="K29" s="48"/>
      <c r="L29" s="23"/>
      <c r="M29" s="23"/>
      <c r="N29" s="23"/>
      <c r="O29" s="23"/>
      <c r="P29" s="40" t="str">
        <f ca="1">IF(P27&lt;&gt;"",VLOOKUP(P27,入力シート!$P$7:$Z$33,2,FALSE),"")</f>
        <v>読書は好きですか</v>
      </c>
      <c r="Q29" s="47"/>
      <c r="R29" s="47"/>
      <c r="S29" s="47"/>
      <c r="T29" s="47"/>
      <c r="U29" s="47"/>
      <c r="V29" s="92"/>
      <c r="W29" s="45"/>
      <c r="X29" s="45"/>
      <c r="Y29" s="245"/>
      <c r="Z29" s="245"/>
      <c r="AA29" s="39"/>
      <c r="AB29" s="39"/>
      <c r="AC29" s="39"/>
      <c r="AD29" s="39"/>
      <c r="AE29" s="39"/>
      <c r="AF29" s="39"/>
      <c r="AG29" s="39"/>
      <c r="AH29" s="39"/>
    </row>
    <row r="30" spans="1:34" s="33" customFormat="1" ht="6.95" customHeight="1">
      <c r="A30" s="48"/>
      <c r="B30" s="626" t="str">
        <f ca="1">IF(P29&lt;&gt;"",P29,"")</f>
        <v>読書は好きですか</v>
      </c>
      <c r="C30" s="627"/>
      <c r="D30" s="48"/>
      <c r="E30" s="48"/>
      <c r="F30" s="48"/>
      <c r="G30" s="48"/>
      <c r="H30" s="48"/>
      <c r="I30" s="48"/>
      <c r="J30" s="48"/>
      <c r="K30" s="48"/>
      <c r="L30" s="23"/>
      <c r="M30" s="23"/>
      <c r="N30" s="23"/>
      <c r="O30" s="23"/>
      <c r="P30" s="40"/>
      <c r="Q30" s="619" t="str">
        <f ca="1">IF($P27&lt;&gt;"",IF(INDIRECT("'基礎データ（質問紙）'!"&amp;Q$5&amp;$R27)&lt;&gt;"",INDIRECT("'基礎データ（質問紙）'!"&amp;Q$5&amp;$R27),""),"")</f>
        <v>当てはまる</v>
      </c>
      <c r="R30" s="619" t="str">
        <f t="shared" ref="R30:Y30" ca="1" si="4">IF($P27&lt;&gt;"",IF(INDIRECT("'基礎データ（質問紙）'!"&amp;R$5&amp;$R27)&lt;&gt;"",INDIRECT("'基礎データ（質問紙）'!"&amp;R$5&amp;$R27),""),"")</f>
        <v>どちらかといえば，当てはまる</v>
      </c>
      <c r="S30" s="619" t="str">
        <f t="shared" ca="1" si="4"/>
        <v>どちらかといえば，当てはまらない</v>
      </c>
      <c r="T30" s="619" t="str">
        <f t="shared" ca="1" si="4"/>
        <v>当てはまらない</v>
      </c>
      <c r="U30" s="619" t="str">
        <f t="shared" ca="1" si="4"/>
        <v>その他・無回答</v>
      </c>
      <c r="V30" s="619" t="str">
        <f t="shared" ca="1" si="4"/>
        <v/>
      </c>
      <c r="W30" s="619" t="str">
        <f t="shared" ca="1" si="4"/>
        <v/>
      </c>
      <c r="X30" s="619" t="str">
        <f t="shared" ca="1" si="4"/>
        <v/>
      </c>
      <c r="Y30" s="619" t="str">
        <f t="shared" ca="1" si="4"/>
        <v/>
      </c>
      <c r="Z30" s="245"/>
      <c r="AA30" s="39"/>
      <c r="AB30" s="39"/>
      <c r="AC30" s="39"/>
      <c r="AD30" s="39"/>
      <c r="AE30" s="39"/>
      <c r="AF30" s="39"/>
      <c r="AG30" s="39"/>
      <c r="AH30" s="39"/>
    </row>
    <row r="31" spans="1:34" s="33" customFormat="1" ht="12.6" customHeight="1">
      <c r="A31" s="48"/>
      <c r="B31" s="628"/>
      <c r="C31" s="629"/>
      <c r="D31" s="48"/>
      <c r="E31" s="48"/>
      <c r="F31" s="48"/>
      <c r="G31" s="48"/>
      <c r="H31" s="251"/>
      <c r="I31" s="48"/>
      <c r="J31" s="251"/>
      <c r="K31" s="48"/>
      <c r="L31" s="23"/>
      <c r="M31" s="23"/>
      <c r="N31" s="23"/>
      <c r="O31" s="23"/>
      <c r="P31" s="42"/>
      <c r="Q31" s="620"/>
      <c r="R31" s="620"/>
      <c r="S31" s="620"/>
      <c r="T31" s="620"/>
      <c r="U31" s="620"/>
      <c r="V31" s="620"/>
      <c r="W31" s="620"/>
      <c r="X31" s="620"/>
      <c r="Y31" s="620"/>
      <c r="Z31" s="245"/>
      <c r="AA31" s="39"/>
      <c r="AB31" s="39"/>
      <c r="AC31" s="39"/>
      <c r="AD31" s="39"/>
      <c r="AE31" s="39"/>
      <c r="AF31" s="39"/>
      <c r="AG31" s="39"/>
      <c r="AH31" s="39"/>
    </row>
    <row r="32" spans="1:34" s="33" customFormat="1" ht="12.6" customHeight="1">
      <c r="A32" s="48"/>
      <c r="B32" s="628"/>
      <c r="C32" s="629"/>
      <c r="D32" s="48"/>
      <c r="E32" s="48"/>
      <c r="F32" s="48"/>
      <c r="G32" s="48"/>
      <c r="H32" s="48"/>
      <c r="I32" s="48"/>
      <c r="J32" s="48"/>
      <c r="K32" s="48"/>
      <c r="L32" s="23"/>
      <c r="M32" s="23"/>
      <c r="N32" s="23"/>
      <c r="O32" s="23"/>
      <c r="P32" s="40" t="s">
        <v>0</v>
      </c>
      <c r="Q32" s="253">
        <f ca="1">IF($P27&lt;&gt;"",IF(VLOOKUP($P27,入力シート!$P$7:$Z$33,Q$4,FALSE)&lt;&gt;"",VLOOKUP($P27,入力シート!$P$7:$Z$33,Q$4,FALSE),""),"")</f>
        <v>27.8</v>
      </c>
      <c r="R32" s="253">
        <f ca="1">IF($P27&lt;&gt;"",IF(R30="その他・無回答",MAX(100-SUM($Q32:Q32),0),IF(VLOOKUP($P27,入力シート!$P$7:$Z$33,R$4,FALSE)&lt;&gt;"",VLOOKUP($P27,入力シート!$P$7:$Z$33,R$4,FALSE),"")),"")</f>
        <v>11.1</v>
      </c>
      <c r="S32" s="253">
        <f ca="1">IF($P27&lt;&gt;"",IF(S30="その他・無回答",MAX(100-SUM($Q32:R32),0),IF(VLOOKUP($P27,入力シート!$P$7:$Z$33,S$4,FALSE)&lt;&gt;"",VLOOKUP($P27,入力シート!$P$7:$Z$33,S$4,FALSE),"")),"")</f>
        <v>38.9</v>
      </c>
      <c r="T32" s="253">
        <f ca="1">IF($P27&lt;&gt;"",IF(T30="その他・無回答",MAX(100-SUM($Q32:S32),0),IF(VLOOKUP($P27,入力シート!$P$7:$Z$33,T$4,FALSE)&lt;&gt;"",VLOOKUP($P27,入力シート!$P$7:$Z$33,T$4,FALSE),"")),"")</f>
        <v>22.2</v>
      </c>
      <c r="U32" s="253">
        <f ca="1">IF($P27&lt;&gt;"",IF(U30="その他・無回答",MAX(100-SUM($Q32:T32),0),IF(VLOOKUP($P27,入力シート!$P$7:$Z$33,U$4,FALSE)&lt;&gt;"",VLOOKUP($P27,入力シート!$P$7:$Z$33,U$4,FALSE),"")),"")</f>
        <v>0</v>
      </c>
      <c r="V32" s="253" t="str">
        <f ca="1">IF($P27&lt;&gt;"",IF(V30="その他・無回答",MAX(100-SUM($Q32:U32),0),IF(VLOOKUP($P27,入力シート!$P$7:$Z$33,V$4,FALSE)&lt;&gt;"",VLOOKUP($P27,入力シート!$P$7:$Z$33,V$4,FALSE),"")),"")</f>
        <v/>
      </c>
      <c r="W32" s="253" t="str">
        <f ca="1">IF($P27&lt;&gt;"",IF(W30="その他・無回答",MAX(100-SUM($Q32:V32),0),IF(VLOOKUP($P27,入力シート!$P$7:$Z$33,W$4,FALSE)&lt;&gt;"",VLOOKUP($P27,入力シート!$P$7:$Z$33,W$4,FALSE),"")),"")</f>
        <v/>
      </c>
      <c r="X32" s="253" t="str">
        <f ca="1">IF($P27&lt;&gt;"",IF(X30="その他・無回答",MAX(100-SUM($Q32:W32),0),IF(VLOOKUP($P27,入力シート!$P$7:$Z$33,X$4,FALSE)&lt;&gt;"",VLOOKUP($P27,入力シート!$P$7:$Z$33,X$4,FALSE),"")),"")</f>
        <v/>
      </c>
      <c r="Y32" s="253" t="str">
        <f ca="1">IF($P27&lt;&gt;"",IF(Y30="その他・無回答",MAX(100-SUM($Q32:X32),0),IF(VLOOKUP($P27,入力シート!$P$7:$Z$33,Y$4,FALSE)&lt;&gt;"",VLOOKUP($P27,入力シート!$P$7:$Z$33,Y$4,FALSE),"")),"")</f>
        <v/>
      </c>
      <c r="Z32" s="245"/>
      <c r="AA32" s="39"/>
      <c r="AB32" s="39"/>
      <c r="AC32" s="39"/>
      <c r="AD32" s="39"/>
      <c r="AE32" s="39"/>
      <c r="AF32" s="39"/>
      <c r="AG32" s="39"/>
      <c r="AH32" s="39"/>
    </row>
    <row r="33" spans="1:34" s="33" customFormat="1" ht="15" customHeight="1">
      <c r="A33" s="48"/>
      <c r="B33" s="628"/>
      <c r="C33" s="629"/>
      <c r="D33" s="48"/>
      <c r="E33" s="48"/>
      <c r="F33" s="48"/>
      <c r="G33" s="48"/>
      <c r="H33" s="48"/>
      <c r="I33" s="48"/>
      <c r="J33" s="48"/>
      <c r="K33" s="48"/>
      <c r="L33" s="23"/>
      <c r="M33" s="23"/>
      <c r="N33" s="23"/>
      <c r="O33" s="23"/>
      <c r="P33" s="40" t="s">
        <v>35</v>
      </c>
      <c r="Q33" s="254">
        <f ca="1">IF($P27&lt;&gt;"",IF(VLOOKUP($P27,'基礎データ（質問紙）'!$A$4:$K$174,Q$4,FALSE)&lt;&gt;"",VLOOKUP($P27,'基礎データ（質問紙）'!$A$4:$K$174,Q$4,FALSE),""),"")</f>
        <v>44.7</v>
      </c>
      <c r="R33" s="254">
        <f ca="1">IF($P27&lt;&gt;"",IF(VLOOKUP($P27,'基礎データ（質問紙）'!$A$4:$K$174,R$4,FALSE)&lt;&gt;"",VLOOKUP($P27,'基礎データ（質問紙）'!$A$4:$K$174,R$4,FALSE),""),"")</f>
        <v>25.2</v>
      </c>
      <c r="S33" s="254">
        <f ca="1">IF($P27&lt;&gt;"",IF(VLOOKUP($P27,'基礎データ（質問紙）'!$A$4:$K$174,S$4,FALSE)&lt;&gt;"",VLOOKUP($P27,'基礎データ（質問紙）'!$A$4:$K$174,S$4,FALSE),""),"")</f>
        <v>17</v>
      </c>
      <c r="T33" s="254">
        <f ca="1">IF($P27&lt;&gt;"",IF(VLOOKUP($P27,'基礎データ（質問紙）'!$A$4:$K$174,T$4,FALSE)&lt;&gt;"",VLOOKUP($P27,'基礎データ（質問紙）'!$A$4:$K$174,T$4,FALSE),""),"")</f>
        <v>13</v>
      </c>
      <c r="U33" s="254">
        <f ca="1">IF($P27&lt;&gt;"",IF(VLOOKUP($P27,'基礎データ（質問紙）'!$A$4:$K$174,U$4,FALSE)&lt;&gt;"",VLOOKUP($P27,'基礎データ（質問紙）'!$A$4:$K$174,U$4,FALSE),""),"")</f>
        <v>0.2</v>
      </c>
      <c r="V33" s="254" t="str">
        <f ca="1">IF($P27&lt;&gt;"",IF(VLOOKUP($P27,'基礎データ（質問紙）'!$A$4:$K$174,V$4,FALSE)&lt;&gt;"",VLOOKUP($P27,'基礎データ（質問紙）'!$A$4:$K$174,V$4,FALSE),""),"")</f>
        <v/>
      </c>
      <c r="W33" s="254" t="str">
        <f ca="1">IF($P27&lt;&gt;"",IF(VLOOKUP($P27,'基礎データ（質問紙）'!$A$4:$K$174,W$4,FALSE)&lt;&gt;"",VLOOKUP($P27,'基礎データ（質問紙）'!$A$4:$K$174,W$4,FALSE),""),"")</f>
        <v/>
      </c>
      <c r="X33" s="254" t="str">
        <f ca="1">IF($P27&lt;&gt;"",IF(VLOOKUP($P27,'基礎データ（質問紙）'!$A$4:$K$174,X$4,FALSE)&lt;&gt;"",VLOOKUP($P27,'基礎データ（質問紙）'!$A$4:$K$174,X$4,FALSE),""),"")</f>
        <v/>
      </c>
      <c r="Y33" s="254" t="str">
        <f ca="1">IF($P27&lt;&gt;"",IF(VLOOKUP($P27,'基礎データ（質問紙）'!$A$4:$K$174,Y$4,FALSE)&lt;&gt;"",VLOOKUP($P27,'基礎データ（質問紙）'!$A$4:$K$174,Y$4,FALSE),""),"")</f>
        <v/>
      </c>
      <c r="Z33" s="46">
        <f ca="1">P27*2+3</f>
        <v>131</v>
      </c>
      <c r="AA33" s="39"/>
      <c r="AB33" s="39"/>
      <c r="AC33" s="39"/>
      <c r="AD33" s="39"/>
      <c r="AE33" s="39"/>
      <c r="AF33" s="39"/>
      <c r="AG33" s="39"/>
      <c r="AH33" s="39"/>
    </row>
    <row r="34" spans="1:34" s="33" customFormat="1" ht="15" customHeight="1">
      <c r="A34" s="48"/>
      <c r="B34" s="628"/>
      <c r="C34" s="629"/>
      <c r="D34" s="48"/>
      <c r="E34" s="48"/>
      <c r="F34" s="48"/>
      <c r="G34" s="48"/>
      <c r="H34" s="48"/>
      <c r="I34" s="48"/>
      <c r="J34" s="48"/>
      <c r="K34" s="48"/>
      <c r="L34" s="23"/>
      <c r="M34" s="23"/>
      <c r="N34" s="23"/>
      <c r="O34" s="23"/>
      <c r="P34" s="40" t="s">
        <v>36</v>
      </c>
      <c r="Q34" s="254">
        <f t="shared" ref="Q34:Y34" ca="1" si="5">IF($P27&lt;&gt;"",IF(INDIRECT("'基礎データ（質問紙）'!"&amp;Q$5&amp;$Z33+1)&lt;&gt;"",INDIRECT("'基礎データ（質問紙）'!"&amp;Q$5&amp;$Z33+1),""),"")</f>
        <v>49.3</v>
      </c>
      <c r="R34" s="254">
        <f t="shared" ca="1" si="5"/>
        <v>25.3</v>
      </c>
      <c r="S34" s="254">
        <f t="shared" ca="1" si="5"/>
        <v>15.3</v>
      </c>
      <c r="T34" s="254">
        <f t="shared" ca="1" si="5"/>
        <v>9.9</v>
      </c>
      <c r="U34" s="254">
        <f t="shared" ca="1" si="5"/>
        <v>0.2</v>
      </c>
      <c r="V34" s="254" t="str">
        <f t="shared" ca="1" si="5"/>
        <v/>
      </c>
      <c r="W34" s="254" t="str">
        <f t="shared" ca="1" si="5"/>
        <v/>
      </c>
      <c r="X34" s="254" t="str">
        <f t="shared" ca="1" si="5"/>
        <v/>
      </c>
      <c r="Y34" s="254" t="str">
        <f t="shared" ca="1" si="5"/>
        <v/>
      </c>
      <c r="Z34" s="246"/>
      <c r="AA34" s="39"/>
      <c r="AB34" s="39"/>
      <c r="AC34" s="39"/>
      <c r="AD34" s="39"/>
      <c r="AE34" s="39"/>
      <c r="AF34" s="39"/>
      <c r="AG34" s="39"/>
      <c r="AH34" s="39"/>
    </row>
    <row r="35" spans="1:34" s="33" customFormat="1" ht="12.6" customHeight="1">
      <c r="A35" s="48"/>
      <c r="B35" s="628"/>
      <c r="C35" s="629"/>
      <c r="D35" s="48"/>
      <c r="E35" s="48"/>
      <c r="F35" s="48"/>
      <c r="G35" s="48"/>
      <c r="H35" s="48"/>
      <c r="I35" s="48"/>
      <c r="J35" s="48"/>
      <c r="K35" s="48"/>
      <c r="L35" s="23"/>
      <c r="M35" s="23"/>
      <c r="N35" s="23"/>
      <c r="O35" s="23"/>
      <c r="P35" s="45"/>
      <c r="Q35" s="40"/>
      <c r="R35" s="45"/>
      <c r="S35" s="45"/>
      <c r="T35" s="45"/>
      <c r="U35" s="45"/>
      <c r="V35" s="45"/>
      <c r="W35" s="92"/>
      <c r="X35" s="45"/>
      <c r="Y35" s="245"/>
      <c r="Z35" s="45"/>
      <c r="AA35" s="39"/>
      <c r="AB35" s="39"/>
      <c r="AC35" s="39"/>
      <c r="AD35" s="39"/>
      <c r="AE35" s="39"/>
      <c r="AF35" s="39"/>
      <c r="AG35" s="39"/>
      <c r="AH35" s="39"/>
    </row>
    <row r="36" spans="1:34" s="33" customFormat="1" ht="20.100000000000001" customHeight="1" thickBot="1">
      <c r="A36" s="48"/>
      <c r="B36" s="630"/>
      <c r="C36" s="631"/>
      <c r="D36" s="48"/>
      <c r="E36" s="431">
        <f ca="1">IF(F36&lt;&gt;"",1,"")</f>
        <v>1</v>
      </c>
      <c r="F36" s="432" t="str">
        <f ca="1">IF(Q30&lt;&gt;"",Q30,"")</f>
        <v>当てはまる</v>
      </c>
      <c r="G36" s="431">
        <f ca="1">IF(H36&lt;&gt;"",2,"")</f>
        <v>2</v>
      </c>
      <c r="H36" s="432" t="str">
        <f ca="1">IF(R30&lt;&gt;"",R30,"")</f>
        <v>どちらかといえば，当てはまる</v>
      </c>
      <c r="I36" s="431">
        <f ca="1">IF(J36&lt;&gt;"",3,"")</f>
        <v>3</v>
      </c>
      <c r="J36" s="432" t="str">
        <f ca="1">IF(S30&lt;&gt;"",S30,"")</f>
        <v>どちらかといえば，当てはまらない</v>
      </c>
      <c r="K36" s="319"/>
      <c r="L36" s="23"/>
      <c r="M36" s="23"/>
      <c r="N36" s="23"/>
      <c r="O36" s="23"/>
      <c r="P36" s="45"/>
      <c r="Q36" s="40"/>
      <c r="R36" s="45"/>
      <c r="S36" s="45"/>
      <c r="T36" s="45"/>
      <c r="U36" s="45"/>
      <c r="V36" s="45"/>
      <c r="W36" s="92"/>
      <c r="X36" s="45"/>
      <c r="Y36" s="245"/>
      <c r="Z36" s="45"/>
      <c r="AA36" s="39"/>
      <c r="AB36" s="39"/>
      <c r="AC36" s="39"/>
      <c r="AD36" s="39"/>
      <c r="AE36" s="39"/>
      <c r="AF36" s="39"/>
      <c r="AG36" s="39"/>
      <c r="AH36" s="39"/>
    </row>
    <row r="37" spans="1:34" s="33" customFormat="1" ht="20.100000000000001" customHeight="1">
      <c r="A37" s="48"/>
      <c r="B37" s="48"/>
      <c r="C37" s="48"/>
      <c r="D37" s="48"/>
      <c r="E37" s="431">
        <f ca="1">IF(F37&lt;&gt;"",4,"")</f>
        <v>4</v>
      </c>
      <c r="F37" s="432" t="str">
        <f ca="1">IF(T30&lt;&gt;"",T30,"")</f>
        <v>当てはまらない</v>
      </c>
      <c r="G37" s="431">
        <f ca="1">IF(H37&lt;&gt;"",5,"")</f>
        <v>5</v>
      </c>
      <c r="H37" s="432" t="str">
        <f ca="1">IF(U30&lt;&gt;"",U30,"")</f>
        <v>その他・無回答</v>
      </c>
      <c r="I37" s="431" t="str">
        <f ca="1">IF(J37&lt;&gt;"",6,"")</f>
        <v/>
      </c>
      <c r="J37" s="432" t="str">
        <f ca="1">IF(V30&lt;&gt;"",V30,"")</f>
        <v/>
      </c>
      <c r="K37" s="319"/>
      <c r="L37" s="23"/>
      <c r="M37" s="23"/>
      <c r="N37" s="23"/>
      <c r="O37" s="23"/>
      <c r="P37" s="45"/>
      <c r="Q37" s="40"/>
      <c r="R37" s="45"/>
      <c r="S37" s="45"/>
      <c r="T37" s="45"/>
      <c r="U37" s="45"/>
      <c r="V37" s="45"/>
      <c r="W37" s="92"/>
      <c r="X37" s="45"/>
      <c r="Y37" s="245"/>
      <c r="Z37" s="45"/>
      <c r="AA37" s="39"/>
      <c r="AB37" s="39"/>
      <c r="AC37" s="39"/>
      <c r="AD37" s="39"/>
      <c r="AE37" s="39"/>
      <c r="AF37" s="39"/>
      <c r="AG37" s="39"/>
      <c r="AH37" s="39"/>
    </row>
    <row r="38" spans="1:34" s="33" customFormat="1" ht="20.100000000000001" customHeight="1">
      <c r="A38" s="48"/>
      <c r="B38" s="48"/>
      <c r="C38" s="48"/>
      <c r="D38" s="48"/>
      <c r="E38" s="431" t="str">
        <f ca="1">IF(F38&lt;&gt;"",7,"")</f>
        <v/>
      </c>
      <c r="F38" s="432" t="str">
        <f ca="1">IF(W30&lt;&gt;"",W30,"")</f>
        <v/>
      </c>
      <c r="G38" s="431" t="str">
        <f ca="1">IF(H38&lt;&gt;"",8,"")</f>
        <v/>
      </c>
      <c r="H38" s="432" t="str">
        <f ca="1">IF(X30&lt;&gt;"",X30,"")</f>
        <v/>
      </c>
      <c r="I38" s="431" t="str">
        <f ca="1">IF(J38&lt;&gt;"",9,"")</f>
        <v/>
      </c>
      <c r="J38" s="432" t="str">
        <f ca="1">IF(Y30&lt;&gt;"",Y30,"")</f>
        <v/>
      </c>
      <c r="K38" s="319"/>
      <c r="L38" s="23"/>
      <c r="M38" s="23"/>
      <c r="N38" s="23"/>
      <c r="O38" s="23"/>
      <c r="P38" s="252">
        <f ca="1">IF(INDIRECT("入力シート!P"&amp;Q38)&lt;&gt;0,INDIRECT("入力シート!P"&amp;Q38),"")</f>
        <v>71</v>
      </c>
      <c r="Q38" s="240">
        <f ca="1">Q27+1</f>
        <v>25</v>
      </c>
      <c r="R38" s="240">
        <f ca="1">P38+180</f>
        <v>251</v>
      </c>
      <c r="S38" s="240"/>
      <c r="T38" s="240"/>
      <c r="U38" s="240"/>
      <c r="V38" s="92"/>
      <c r="W38" s="45"/>
      <c r="X38" s="45"/>
      <c r="Y38" s="245"/>
      <c r="Z38" s="245"/>
      <c r="AA38" s="39"/>
      <c r="AB38" s="39"/>
      <c r="AC38" s="39"/>
      <c r="AD38" s="39"/>
      <c r="AE38" s="39"/>
      <c r="AF38" s="39"/>
      <c r="AG38" s="39"/>
      <c r="AH38" s="39"/>
    </row>
    <row r="39" spans="1:34" s="33" customFormat="1" ht="9.9499999999999993" customHeight="1" thickBot="1">
      <c r="A39" s="48"/>
      <c r="B39" s="48"/>
      <c r="C39" s="48"/>
      <c r="D39" s="48"/>
      <c r="E39" s="48"/>
      <c r="F39" s="48"/>
      <c r="G39" s="48"/>
      <c r="H39" s="48"/>
      <c r="I39" s="48"/>
      <c r="J39" s="48"/>
      <c r="K39" s="48"/>
      <c r="L39" s="23"/>
      <c r="M39" s="23"/>
      <c r="N39" s="23"/>
      <c r="O39" s="23"/>
      <c r="Q39" s="47"/>
      <c r="R39" s="47"/>
      <c r="S39" s="47"/>
      <c r="T39" s="47"/>
      <c r="U39" s="47"/>
      <c r="V39" s="92"/>
      <c r="W39" s="45"/>
      <c r="X39" s="45"/>
      <c r="Y39" s="245"/>
      <c r="Z39" s="245"/>
      <c r="AA39" s="39"/>
      <c r="AB39" s="39"/>
      <c r="AC39" s="39"/>
      <c r="AD39" s="39"/>
      <c r="AE39" s="39"/>
      <c r="AF39" s="39"/>
      <c r="AG39" s="39"/>
      <c r="AH39" s="39"/>
    </row>
    <row r="40" spans="1:34" s="33" customFormat="1" ht="20.100000000000001" customHeight="1">
      <c r="A40" s="48"/>
      <c r="B40" s="624">
        <f ca="1">IF(P38&lt;&gt;"",P38,"")</f>
        <v>71</v>
      </c>
      <c r="C40" s="625"/>
      <c r="D40" s="48"/>
      <c r="E40" s="48"/>
      <c r="F40" s="48"/>
      <c r="G40" s="48"/>
      <c r="H40" s="48"/>
      <c r="I40" s="48"/>
      <c r="J40" s="48"/>
      <c r="K40" s="48"/>
      <c r="L40" s="23"/>
      <c r="M40" s="23"/>
      <c r="N40" s="23"/>
      <c r="O40" s="23"/>
      <c r="P40" s="40" t="str">
        <f ca="1">IF(P38&lt;&gt;"",VLOOKUP(P38,入力シート!$P$7:$Z$33,2,FALSE),"")</f>
        <v>算数の勉強は好きですか</v>
      </c>
      <c r="Q40" s="446"/>
      <c r="R40" s="446"/>
      <c r="S40" s="446"/>
      <c r="T40" s="446"/>
      <c r="U40" s="446"/>
      <c r="V40" s="446"/>
      <c r="W40" s="446"/>
      <c r="X40" s="446"/>
      <c r="Y40" s="446"/>
      <c r="Z40" s="245"/>
      <c r="AA40" s="39"/>
      <c r="AB40" s="39"/>
      <c r="AC40" s="39"/>
      <c r="AD40" s="39"/>
      <c r="AE40" s="39"/>
      <c r="AF40" s="39"/>
      <c r="AG40" s="39"/>
      <c r="AH40" s="39"/>
    </row>
    <row r="41" spans="1:34" s="33" customFormat="1" ht="6.95" customHeight="1">
      <c r="A41" s="48"/>
      <c r="B41" s="628" t="str">
        <f ca="1">IF(P40&lt;&gt;"",P40,"")</f>
        <v>算数の勉強は好きですか</v>
      </c>
      <c r="C41" s="629"/>
      <c r="D41" s="48"/>
      <c r="E41" s="48"/>
      <c r="F41" s="48"/>
      <c r="G41" s="48"/>
      <c r="H41" s="48"/>
      <c r="I41" s="48"/>
      <c r="J41" s="48"/>
      <c r="K41" s="48"/>
      <c r="L41" s="23"/>
      <c r="M41" s="23"/>
      <c r="N41" s="23"/>
      <c r="O41" s="23"/>
      <c r="P41" s="42"/>
      <c r="Q41" s="619" t="str">
        <f ca="1">IF($P38&lt;&gt;"",IF(INDIRECT("'基礎データ（質問紙）'!"&amp;Q$5&amp;$R38)&lt;&gt;"",INDIRECT("'基礎データ（質問紙）'!"&amp;Q$5&amp;$R38),""),"")</f>
        <v>当てはまる</v>
      </c>
      <c r="R41" s="619" t="str">
        <f t="shared" ref="R41:Y41" ca="1" si="6">IF($P38&lt;&gt;"",IF(INDIRECT("'基礎データ（質問紙）'!"&amp;R$5&amp;$R38)&lt;&gt;"",INDIRECT("'基礎データ（質問紙）'!"&amp;R$5&amp;$R38),""),"")</f>
        <v>どちらかといえば，当てはまる</v>
      </c>
      <c r="S41" s="619" t="str">
        <f t="shared" ca="1" si="6"/>
        <v>どちらかといえば，当てはまらない</v>
      </c>
      <c r="T41" s="619" t="str">
        <f t="shared" ca="1" si="6"/>
        <v>当てはまらない</v>
      </c>
      <c r="U41" s="619" t="str">
        <f t="shared" ca="1" si="6"/>
        <v>その他・無回答</v>
      </c>
      <c r="V41" s="619" t="str">
        <f t="shared" ca="1" si="6"/>
        <v/>
      </c>
      <c r="W41" s="619" t="str">
        <f t="shared" ca="1" si="6"/>
        <v/>
      </c>
      <c r="X41" s="619" t="str">
        <f t="shared" ca="1" si="6"/>
        <v/>
      </c>
      <c r="Y41" s="619" t="str">
        <f t="shared" ca="1" si="6"/>
        <v/>
      </c>
      <c r="Z41" s="245"/>
      <c r="AA41" s="39"/>
      <c r="AB41" s="39"/>
      <c r="AC41" s="39"/>
      <c r="AD41" s="39"/>
      <c r="AE41" s="39"/>
      <c r="AF41" s="39"/>
      <c r="AG41" s="39"/>
      <c r="AH41" s="39"/>
    </row>
    <row r="42" spans="1:34" s="33" customFormat="1" ht="12.6" customHeight="1">
      <c r="A42" s="48"/>
      <c r="B42" s="628"/>
      <c r="C42" s="629"/>
      <c r="D42" s="48"/>
      <c r="E42" s="48"/>
      <c r="F42" s="48"/>
      <c r="G42" s="48"/>
      <c r="H42" s="251"/>
      <c r="I42" s="48"/>
      <c r="J42" s="251"/>
      <c r="K42" s="48"/>
      <c r="L42" s="23"/>
      <c r="M42" s="23"/>
      <c r="N42" s="23"/>
      <c r="O42" s="23"/>
      <c r="Q42" s="620"/>
      <c r="R42" s="620"/>
      <c r="S42" s="620"/>
      <c r="T42" s="620"/>
      <c r="U42" s="620"/>
      <c r="V42" s="620"/>
      <c r="W42" s="620"/>
      <c r="X42" s="620"/>
      <c r="Y42" s="620"/>
      <c r="AA42" s="39"/>
      <c r="AB42" s="39"/>
      <c r="AC42" s="39"/>
      <c r="AD42" s="39"/>
      <c r="AE42" s="39"/>
      <c r="AF42" s="39"/>
      <c r="AG42" s="39"/>
      <c r="AH42" s="39"/>
    </row>
    <row r="43" spans="1:34" s="33" customFormat="1" ht="12.6" customHeight="1">
      <c r="A43" s="48"/>
      <c r="B43" s="628"/>
      <c r="C43" s="629"/>
      <c r="D43" s="48"/>
      <c r="E43" s="48"/>
      <c r="F43" s="48"/>
      <c r="G43" s="48"/>
      <c r="H43" s="48"/>
      <c r="I43" s="48"/>
      <c r="J43" s="48"/>
      <c r="K43" s="48"/>
      <c r="L43" s="23"/>
      <c r="M43" s="23"/>
      <c r="N43" s="23"/>
      <c r="O43" s="23"/>
      <c r="P43" s="40" t="s">
        <v>0</v>
      </c>
      <c r="Q43" s="253">
        <f ca="1">IF($P38&lt;&gt;"",IF(VLOOKUP($P38,入力シート!$P$7:$Z$33,Q$4,FALSE)&lt;&gt;"",VLOOKUP($P38,入力シート!$P$7:$Z$33,Q$4,FALSE),""),"")</f>
        <v>11.1</v>
      </c>
      <c r="R43" s="253">
        <f ca="1">IF($P38&lt;&gt;"",IF(R41="その他・無回答",MAX(100-SUM($Q43:Q43),0),IF(VLOOKUP($P38,入力シート!$P$7:$Z$33,R$4,FALSE)&lt;&gt;"",VLOOKUP($P38,入力シート!$P$7:$Z$33,R$4,FALSE),"")),"")</f>
        <v>33.299999999999997</v>
      </c>
      <c r="S43" s="253">
        <f ca="1">IF($P38&lt;&gt;"",IF(S41="その他・無回答",MAX(100-SUM($Q43:R43),0),IF(VLOOKUP($P38,入力シート!$P$7:$Z$33,S$4,FALSE)&lt;&gt;"",VLOOKUP($P38,入力シート!$P$7:$Z$33,S$4,FALSE),"")),"")</f>
        <v>50</v>
      </c>
      <c r="T43" s="253">
        <f ca="1">IF($P38&lt;&gt;"",IF(T41="その他・無回答",MAX(100-SUM($Q43:S43),0),IF(VLOOKUP($P38,入力シート!$P$7:$Z$33,T$4,FALSE)&lt;&gt;"",VLOOKUP($P38,入力シート!$P$7:$Z$33,T$4,FALSE),"")),"")</f>
        <v>5.6</v>
      </c>
      <c r="U43" s="253">
        <f ca="1">IF($P38&lt;&gt;"",IF(U41="その他・無回答",MAX(100-SUM($Q43:T43),0),IF(VLOOKUP($P38,入力シート!$P$7:$Z$33,U$4,FALSE)&lt;&gt;"",VLOOKUP($P38,入力シート!$P$7:$Z$33,U$4,FALSE),"")),"")</f>
        <v>0</v>
      </c>
      <c r="V43" s="253" t="str">
        <f ca="1">IF($P38&lt;&gt;"",IF(V41="その他・無回答",MAX(100-SUM($Q43:U43),0),IF(VLOOKUP($P38,入力シート!$P$7:$Z$33,V$4,FALSE)&lt;&gt;"",VLOOKUP($P38,入力シート!$P$7:$Z$33,V$4,FALSE),"")),"")</f>
        <v/>
      </c>
      <c r="W43" s="253" t="str">
        <f ca="1">IF($P38&lt;&gt;"",IF(W41="その他・無回答",MAX(100-SUM($Q43:V43),0),IF(VLOOKUP($P38,入力シート!$P$7:$Z$33,W$4,FALSE)&lt;&gt;"",VLOOKUP($P38,入力シート!$P$7:$Z$33,W$4,FALSE),"")),"")</f>
        <v/>
      </c>
      <c r="X43" s="253" t="str">
        <f ca="1">IF($P38&lt;&gt;"",IF(X41="その他・無回答",MAX(100-SUM($Q43:W43),0),IF(VLOOKUP($P38,入力シート!$P$7:$Z$33,X$4,FALSE)&lt;&gt;"",VLOOKUP($P38,入力シート!$P$7:$Z$33,X$4,FALSE),"")),"")</f>
        <v/>
      </c>
      <c r="Y43" s="253" t="str">
        <f ca="1">IF($P38&lt;&gt;"",IF(Y41="その他・無回答",MAX(100-SUM($Q43:X43),0),IF(VLOOKUP($P38,入力シート!$P$7:$Z$33,Y$4,FALSE)&lt;&gt;"",VLOOKUP($P38,入力シート!$P$7:$Z$33,Y$4,FALSE),"")),"")</f>
        <v/>
      </c>
      <c r="Z43" s="245"/>
      <c r="AA43" s="39"/>
      <c r="AB43" s="39"/>
      <c r="AC43" s="39"/>
      <c r="AD43" s="39"/>
      <c r="AE43" s="39"/>
      <c r="AF43" s="39"/>
      <c r="AG43" s="39"/>
      <c r="AH43" s="39"/>
    </row>
    <row r="44" spans="1:34" s="33" customFormat="1" ht="15" customHeight="1">
      <c r="A44" s="48"/>
      <c r="B44" s="628"/>
      <c r="C44" s="629"/>
      <c r="D44" s="48"/>
      <c r="E44" s="48"/>
      <c r="F44" s="48"/>
      <c r="G44" s="48"/>
      <c r="H44" s="48"/>
      <c r="I44" s="48"/>
      <c r="J44" s="48"/>
      <c r="K44" s="48"/>
      <c r="L44" s="23"/>
      <c r="M44" s="23"/>
      <c r="N44" s="23"/>
      <c r="O44" s="23"/>
      <c r="P44" s="40" t="s">
        <v>35</v>
      </c>
      <c r="Q44" s="254">
        <f ca="1">IF($P38&lt;&gt;"",IF(VLOOKUP($P38,'基礎データ（質問紙）'!$A$4:$K$174,Q$4,FALSE)&lt;&gt;"",VLOOKUP($P38,'基礎データ（質問紙）'!$A$4:$K$174,Q$4,FALSE),""),"")</f>
        <v>35.4</v>
      </c>
      <c r="R44" s="254">
        <f ca="1">IF($P38&lt;&gt;"",IF(VLOOKUP($P38,'基礎データ（質問紙）'!$A$4:$K$174,R$4,FALSE)&lt;&gt;"",VLOOKUP($P38,'基礎データ（質問紙）'!$A$4:$K$174,R$4,FALSE),""),"")</f>
        <v>27.6</v>
      </c>
      <c r="S44" s="254">
        <f ca="1">IF($P38&lt;&gt;"",IF(VLOOKUP($P38,'基礎データ（質問紙）'!$A$4:$K$174,S$4,FALSE)&lt;&gt;"",VLOOKUP($P38,'基礎データ（質問紙）'!$A$4:$K$174,S$4,FALSE),""),"")</f>
        <v>19.3</v>
      </c>
      <c r="T44" s="254">
        <f ca="1">IF($P38&lt;&gt;"",IF(VLOOKUP($P38,'基礎データ（質問紙）'!$A$4:$K$174,T$4,FALSE)&lt;&gt;"",VLOOKUP($P38,'基礎データ（質問紙）'!$A$4:$K$174,T$4,FALSE),""),"")</f>
        <v>17.399999999999999</v>
      </c>
      <c r="U44" s="254">
        <f ca="1">IF($P38&lt;&gt;"",IF(VLOOKUP($P38,'基礎データ（質問紙）'!$A$4:$K$174,U$4,FALSE)&lt;&gt;"",VLOOKUP($P38,'基礎データ（質問紙）'!$A$4:$K$174,U$4,FALSE),""),"")</f>
        <v>0.2</v>
      </c>
      <c r="V44" s="254" t="str">
        <f ca="1">IF($P38&lt;&gt;"",IF(VLOOKUP($P38,'基礎データ（質問紙）'!$A$4:$K$174,V$4,FALSE)&lt;&gt;"",VLOOKUP($P38,'基礎データ（質問紙）'!$A$4:$K$174,V$4,FALSE),""),"")</f>
        <v/>
      </c>
      <c r="W44" s="254" t="str">
        <f ca="1">IF($P38&lt;&gt;"",IF(VLOOKUP($P38,'基礎データ（質問紙）'!$A$4:$K$174,W$4,FALSE)&lt;&gt;"",VLOOKUP($P38,'基礎データ（質問紙）'!$A$4:$K$174,W$4,FALSE),""),"")</f>
        <v/>
      </c>
      <c r="X44" s="254" t="str">
        <f ca="1">IF($P38&lt;&gt;"",IF(VLOOKUP($P38,'基礎データ（質問紙）'!$A$4:$K$174,X$4,FALSE)&lt;&gt;"",VLOOKUP($P38,'基礎データ（質問紙）'!$A$4:$K$174,X$4,FALSE),""),"")</f>
        <v/>
      </c>
      <c r="Y44" s="254" t="str">
        <f ca="1">IF($P38&lt;&gt;"",IF(VLOOKUP($P38,'基礎データ（質問紙）'!$A$4:$K$174,Y$4,FALSE)&lt;&gt;"",VLOOKUP($P38,'基礎データ（質問紙）'!$A$4:$K$174,Y$4,FALSE),""),"")</f>
        <v/>
      </c>
      <c r="Z44" s="46">
        <f ca="1">P38*2+3</f>
        <v>145</v>
      </c>
      <c r="AA44" s="39"/>
      <c r="AB44" s="39"/>
      <c r="AC44" s="39"/>
      <c r="AD44" s="39"/>
      <c r="AE44" s="39"/>
      <c r="AF44" s="39"/>
      <c r="AG44" s="39"/>
      <c r="AH44" s="39"/>
    </row>
    <row r="45" spans="1:34" s="33" customFormat="1" ht="15" customHeight="1">
      <c r="A45" s="48"/>
      <c r="B45" s="628"/>
      <c r="C45" s="629"/>
      <c r="D45" s="48"/>
      <c r="E45" s="48"/>
      <c r="F45" s="48"/>
      <c r="G45" s="48"/>
      <c r="H45" s="48"/>
      <c r="I45" s="48"/>
      <c r="J45" s="48"/>
      <c r="K45" s="48"/>
      <c r="L45" s="23"/>
      <c r="M45" s="23"/>
      <c r="N45" s="23"/>
      <c r="O45" s="23"/>
      <c r="P45" s="40" t="s">
        <v>36</v>
      </c>
      <c r="Q45" s="254">
        <f t="shared" ref="Q45:Y45" ca="1" si="7">IF($P38&lt;&gt;"",IF(INDIRECT("'基礎データ（質問紙）'!"&amp;Q$5&amp;$Z44+1)&lt;&gt;"",INDIRECT("'基礎データ（質問紙）'!"&amp;Q$5&amp;$Z44+1),""),"")</f>
        <v>38.700000000000003</v>
      </c>
      <c r="R45" s="254">
        <f t="shared" ca="1" si="7"/>
        <v>27.3</v>
      </c>
      <c r="S45" s="254">
        <f t="shared" ca="1" si="7"/>
        <v>19.100000000000001</v>
      </c>
      <c r="T45" s="254">
        <f t="shared" ca="1" si="7"/>
        <v>14.5</v>
      </c>
      <c r="U45" s="254">
        <f t="shared" ca="1" si="7"/>
        <v>0.30000000000000004</v>
      </c>
      <c r="V45" s="254" t="str">
        <f t="shared" ca="1" si="7"/>
        <v/>
      </c>
      <c r="W45" s="254" t="str">
        <f t="shared" ca="1" si="7"/>
        <v/>
      </c>
      <c r="X45" s="254" t="str">
        <f t="shared" ca="1" si="7"/>
        <v/>
      </c>
      <c r="Y45" s="254" t="str">
        <f t="shared" ca="1" si="7"/>
        <v/>
      </c>
      <c r="Z45" s="246"/>
      <c r="AA45" s="39"/>
      <c r="AB45" s="39"/>
      <c r="AC45" s="39"/>
      <c r="AD45" s="39"/>
      <c r="AE45" s="39"/>
      <c r="AF45" s="39"/>
      <c r="AG45" s="39"/>
      <c r="AH45" s="39"/>
    </row>
    <row r="46" spans="1:34" s="33" customFormat="1" ht="12.6" customHeight="1">
      <c r="A46" s="48"/>
      <c r="B46" s="628"/>
      <c r="C46" s="629"/>
      <c r="D46" s="48"/>
      <c r="E46" s="48"/>
      <c r="F46" s="48"/>
      <c r="G46" s="48"/>
      <c r="H46" s="48"/>
      <c r="I46" s="48"/>
      <c r="J46" s="48"/>
      <c r="K46" s="48"/>
      <c r="L46" s="23"/>
      <c r="M46" s="23"/>
      <c r="N46" s="23"/>
      <c r="O46" s="23"/>
      <c r="P46" s="45"/>
      <c r="Q46" s="40"/>
      <c r="R46" s="45"/>
      <c r="S46" s="45"/>
      <c r="T46" s="45"/>
      <c r="U46" s="45"/>
      <c r="V46" s="245"/>
      <c r="W46" s="245"/>
      <c r="X46" s="45"/>
      <c r="Y46" s="245"/>
      <c r="Z46" s="45"/>
      <c r="AA46" s="39"/>
      <c r="AB46" s="39"/>
      <c r="AC46" s="39"/>
      <c r="AD46" s="39"/>
      <c r="AE46" s="39"/>
      <c r="AF46" s="39"/>
      <c r="AG46" s="39"/>
      <c r="AH46" s="39"/>
    </row>
    <row r="47" spans="1:34" s="33" customFormat="1" ht="20.100000000000001" customHeight="1" thickBot="1">
      <c r="A47" s="48"/>
      <c r="B47" s="630"/>
      <c r="C47" s="631"/>
      <c r="D47" s="48"/>
      <c r="E47" s="431">
        <f ca="1">IF(F47&lt;&gt;"",1,"")</f>
        <v>1</v>
      </c>
      <c r="F47" s="432" t="str">
        <f ca="1">IF(Q41&lt;&gt;"",Q41,"")</f>
        <v>当てはまる</v>
      </c>
      <c r="G47" s="431">
        <f ca="1">IF(H47&lt;&gt;"",2,"")</f>
        <v>2</v>
      </c>
      <c r="H47" s="432" t="str">
        <f ca="1">IF(R41&lt;&gt;"",R41,"")</f>
        <v>どちらかといえば，当てはまる</v>
      </c>
      <c r="I47" s="431">
        <f ca="1">IF(J47&lt;&gt;"",3,"")</f>
        <v>3</v>
      </c>
      <c r="J47" s="432" t="str">
        <f ca="1">IF(S41&lt;&gt;"",S41,"")</f>
        <v>どちらかといえば，当てはまらない</v>
      </c>
      <c r="K47" s="319"/>
      <c r="L47" s="23"/>
      <c r="M47" s="23"/>
      <c r="N47" s="23"/>
      <c r="O47" s="23"/>
      <c r="P47" s="45"/>
      <c r="Q47" s="45"/>
      <c r="R47" s="45"/>
      <c r="S47" s="45"/>
      <c r="T47" s="45"/>
      <c r="U47" s="45"/>
      <c r="V47" s="245"/>
      <c r="W47" s="245"/>
      <c r="X47" s="45"/>
      <c r="Y47" s="245"/>
      <c r="Z47" s="45"/>
      <c r="AA47" s="39"/>
      <c r="AB47" s="39"/>
      <c r="AC47" s="39"/>
      <c r="AD47" s="39"/>
      <c r="AE47" s="39"/>
      <c r="AF47" s="39"/>
      <c r="AG47" s="39"/>
      <c r="AH47" s="39"/>
    </row>
    <row r="48" spans="1:34" s="33" customFormat="1" ht="20.100000000000001" customHeight="1">
      <c r="A48" s="48"/>
      <c r="B48" s="48"/>
      <c r="C48" s="48"/>
      <c r="D48" s="48"/>
      <c r="E48" s="431">
        <f ca="1">IF(F48&lt;&gt;"",4,"")</f>
        <v>4</v>
      </c>
      <c r="F48" s="432" t="str">
        <f ca="1">IF(T41&lt;&gt;"",T41,"")</f>
        <v>当てはまらない</v>
      </c>
      <c r="G48" s="431">
        <f ca="1">IF(H48&lt;&gt;"",5,"")</f>
        <v>5</v>
      </c>
      <c r="H48" s="432" t="str">
        <f ca="1">IF(U41&lt;&gt;"",U41,"")</f>
        <v>その他・無回答</v>
      </c>
      <c r="I48" s="431" t="str">
        <f ca="1">IF(J48&lt;&gt;"",6,"")</f>
        <v/>
      </c>
      <c r="J48" s="432" t="str">
        <f ca="1">IF(V41&lt;&gt;"",V41,"")</f>
        <v/>
      </c>
      <c r="K48" s="319"/>
      <c r="L48" s="23"/>
      <c r="M48" s="23"/>
      <c r="N48" s="23"/>
      <c r="O48" s="23"/>
      <c r="S48" s="240"/>
      <c r="T48" s="240"/>
      <c r="U48" s="240"/>
      <c r="V48" s="92"/>
      <c r="W48" s="45"/>
      <c r="X48" s="45"/>
      <c r="Y48" s="245"/>
      <c r="Z48" s="245"/>
      <c r="AA48" s="39"/>
      <c r="AB48" s="39"/>
      <c r="AC48" s="39"/>
      <c r="AD48" s="39"/>
      <c r="AE48" s="39"/>
      <c r="AF48" s="39"/>
      <c r="AG48" s="39"/>
      <c r="AH48" s="39"/>
    </row>
    <row r="49" spans="1:34" s="33" customFormat="1" ht="20.100000000000001" customHeight="1">
      <c r="A49" s="48"/>
      <c r="B49" s="48"/>
      <c r="C49" s="48"/>
      <c r="D49" s="48"/>
      <c r="E49" s="431" t="str">
        <f ca="1">IF(F49&lt;&gt;"",7,"")</f>
        <v/>
      </c>
      <c r="F49" s="432" t="str">
        <f ca="1">IF(W41&lt;&gt;"",W41,"")</f>
        <v/>
      </c>
      <c r="G49" s="431" t="str">
        <f ca="1">IF(H49&lt;&gt;"",8,"")</f>
        <v/>
      </c>
      <c r="H49" s="432" t="str">
        <f ca="1">IF(X41&lt;&gt;"",X41,"")</f>
        <v/>
      </c>
      <c r="I49" s="431" t="str">
        <f ca="1">IF(J49&lt;&gt;"",9,"")</f>
        <v/>
      </c>
      <c r="J49" s="432" t="str">
        <f ca="1">IF(Y41&lt;&gt;"",Y41,"")</f>
        <v/>
      </c>
      <c r="K49" s="319"/>
      <c r="L49" s="23"/>
      <c r="M49" s="23"/>
      <c r="N49" s="23"/>
      <c r="O49" s="23"/>
      <c r="P49" s="252">
        <f ca="1">IF(INDIRECT("入力シート!P"&amp;Q49)&lt;&gt;0,INDIRECT("入力シート!P"&amp;Q49),"")</f>
        <v>74</v>
      </c>
      <c r="Q49" s="240">
        <f ca="1">Q38+1</f>
        <v>26</v>
      </c>
      <c r="R49" s="240">
        <f ca="1">P49+180</f>
        <v>254</v>
      </c>
      <c r="S49" s="47"/>
      <c r="T49" s="47"/>
      <c r="U49" s="47"/>
      <c r="V49" s="92"/>
      <c r="W49" s="45"/>
      <c r="X49" s="45"/>
      <c r="Y49" s="245"/>
      <c r="Z49" s="245"/>
      <c r="AA49" s="39"/>
      <c r="AB49" s="39"/>
      <c r="AC49" s="39"/>
      <c r="AD49" s="39"/>
      <c r="AE49" s="39"/>
      <c r="AF49" s="39"/>
      <c r="AG49" s="39"/>
      <c r="AH49" s="39"/>
    </row>
    <row r="50" spans="1:34" s="33" customFormat="1" ht="9.9499999999999993" customHeight="1" thickBot="1">
      <c r="A50" s="48"/>
      <c r="B50" s="48"/>
      <c r="C50" s="48"/>
      <c r="D50" s="48"/>
      <c r="E50" s="48"/>
      <c r="F50" s="48"/>
      <c r="G50" s="48"/>
      <c r="H50" s="48"/>
      <c r="I50" s="48"/>
      <c r="J50" s="48"/>
      <c r="K50" s="48"/>
      <c r="L50" s="23"/>
      <c r="M50" s="23"/>
      <c r="N50" s="23"/>
      <c r="O50" s="23"/>
      <c r="Q50" s="47"/>
      <c r="R50" s="47"/>
      <c r="S50" s="47"/>
      <c r="T50" s="47"/>
      <c r="U50" s="47"/>
      <c r="V50" s="92"/>
      <c r="W50" s="45"/>
      <c r="X50" s="45"/>
      <c r="Y50" s="245"/>
      <c r="Z50" s="245"/>
      <c r="AA50" s="39"/>
      <c r="AB50" s="39"/>
      <c r="AC50" s="39"/>
      <c r="AD50" s="39"/>
      <c r="AE50" s="39"/>
      <c r="AF50" s="39"/>
      <c r="AG50" s="39"/>
      <c r="AH50" s="39"/>
    </row>
    <row r="51" spans="1:34" s="33" customFormat="1" ht="20.100000000000001" customHeight="1">
      <c r="A51" s="48"/>
      <c r="B51" s="624">
        <f ca="1">IF(P49&lt;&gt;"",P49,"")</f>
        <v>74</v>
      </c>
      <c r="C51" s="625"/>
      <c r="D51" s="48"/>
      <c r="E51" s="48"/>
      <c r="F51" s="48"/>
      <c r="G51" s="48"/>
      <c r="H51" s="48"/>
      <c r="I51" s="48"/>
      <c r="J51" s="48"/>
      <c r="K51" s="48"/>
      <c r="L51" s="23"/>
      <c r="M51" s="23"/>
      <c r="N51" s="23"/>
      <c r="O51" s="23"/>
      <c r="P51" s="40" t="str">
        <f ca="1">IF(P49&lt;&gt;"",VLOOKUP(P49,入力シート!$P$7:$Z$33,2,FALSE),"")</f>
        <v>算数の授業で新しい問題に出合ったとき，それを解いてみたいと思いますか</v>
      </c>
      <c r="Q51" s="446"/>
      <c r="R51" s="446"/>
      <c r="S51" s="446"/>
      <c r="T51" s="446"/>
      <c r="U51" s="446"/>
      <c r="V51" s="446"/>
      <c r="W51" s="446"/>
      <c r="X51" s="446"/>
      <c r="Y51" s="446"/>
      <c r="Z51" s="245"/>
      <c r="AA51" s="39"/>
      <c r="AB51" s="39"/>
      <c r="AC51" s="39"/>
      <c r="AD51" s="39"/>
      <c r="AE51" s="39"/>
      <c r="AF51" s="39"/>
      <c r="AG51" s="39"/>
      <c r="AH51" s="39"/>
    </row>
    <row r="52" spans="1:34" s="33" customFormat="1" ht="6.95" customHeight="1">
      <c r="A52" s="48"/>
      <c r="B52" s="632" t="str">
        <f ca="1">IF(P51&lt;&gt;"",P51,"")</f>
        <v>算数の授業で新しい問題に出合ったとき，それを解いてみたいと思いますか</v>
      </c>
      <c r="C52" s="633"/>
      <c r="D52" s="48"/>
      <c r="E52" s="48"/>
      <c r="F52" s="48"/>
      <c r="G52" s="48"/>
      <c r="H52" s="48"/>
      <c r="I52" s="48"/>
      <c r="J52" s="48"/>
      <c r="K52" s="48"/>
      <c r="L52" s="23"/>
      <c r="M52" s="23"/>
      <c r="N52" s="23"/>
      <c r="O52" s="23"/>
      <c r="Q52" s="619" t="str">
        <f ca="1">IF($P49&lt;&gt;"",IF(INDIRECT("'基礎データ（質問紙）'!"&amp;Q$5&amp;$R49)&lt;&gt;"",INDIRECT("'基礎データ（質問紙）'!"&amp;Q$5&amp;$R49),""),"")</f>
        <v>当てはまる</v>
      </c>
      <c r="R52" s="619" t="str">
        <f t="shared" ref="R52:Y52" ca="1" si="8">IF($P49&lt;&gt;"",IF(INDIRECT("'基礎データ（質問紙）'!"&amp;R$5&amp;$R49)&lt;&gt;"",INDIRECT("'基礎データ（質問紙）'!"&amp;R$5&amp;$R49),""),"")</f>
        <v>どちらかといえば，当てはまる</v>
      </c>
      <c r="S52" s="619" t="str">
        <f t="shared" ca="1" si="8"/>
        <v>どちらかといえば，当てはまらない</v>
      </c>
      <c r="T52" s="619" t="str">
        <f t="shared" ca="1" si="8"/>
        <v>当てはまらない</v>
      </c>
      <c r="U52" s="619" t="str">
        <f ca="1">IF($P49&lt;&gt;"",IF(INDIRECT("'基礎データ（質問紙）'!"&amp;U$5&amp;$R49)&lt;&gt;"",INDIRECT("'基礎データ（質問紙）'!"&amp;U$5&amp;$R49),""),"")</f>
        <v>その他・無回答</v>
      </c>
      <c r="V52" s="619" t="str">
        <f t="shared" ca="1" si="8"/>
        <v/>
      </c>
      <c r="W52" s="619" t="str">
        <f t="shared" ca="1" si="8"/>
        <v/>
      </c>
      <c r="X52" s="619" t="str">
        <f t="shared" ca="1" si="8"/>
        <v/>
      </c>
      <c r="Y52" s="619" t="str">
        <f t="shared" ca="1" si="8"/>
        <v/>
      </c>
      <c r="Z52" s="245"/>
      <c r="AA52" s="39"/>
      <c r="AB52" s="39"/>
      <c r="AC52" s="39"/>
      <c r="AD52" s="39"/>
      <c r="AE52" s="39"/>
      <c r="AF52" s="39"/>
      <c r="AG52" s="39"/>
      <c r="AH52" s="39"/>
    </row>
    <row r="53" spans="1:34" s="33" customFormat="1" ht="12.6" customHeight="1">
      <c r="A53" s="48"/>
      <c r="B53" s="634"/>
      <c r="C53" s="635"/>
      <c r="D53" s="48"/>
      <c r="E53" s="48"/>
      <c r="F53" s="48"/>
      <c r="G53" s="48"/>
      <c r="H53" s="251"/>
      <c r="I53" s="48"/>
      <c r="J53" s="251"/>
      <c r="K53" s="48"/>
      <c r="L53" s="23"/>
      <c r="M53" s="23"/>
      <c r="N53" s="23"/>
      <c r="O53" s="23"/>
      <c r="Q53" s="620"/>
      <c r="R53" s="620"/>
      <c r="S53" s="620"/>
      <c r="T53" s="620"/>
      <c r="U53" s="620"/>
      <c r="V53" s="620"/>
      <c r="W53" s="620"/>
      <c r="X53" s="620"/>
      <c r="Y53" s="620"/>
      <c r="AA53" s="39"/>
      <c r="AB53" s="39"/>
      <c r="AC53" s="39"/>
      <c r="AD53" s="39"/>
      <c r="AE53" s="39"/>
      <c r="AF53" s="39"/>
      <c r="AG53" s="39"/>
      <c r="AH53" s="39"/>
    </row>
    <row r="54" spans="1:34" s="33" customFormat="1" ht="12.6" customHeight="1">
      <c r="A54" s="48"/>
      <c r="B54" s="634"/>
      <c r="C54" s="635"/>
      <c r="D54" s="48"/>
      <c r="E54" s="48"/>
      <c r="F54" s="48"/>
      <c r="G54" s="48"/>
      <c r="H54" s="48"/>
      <c r="I54" s="48"/>
      <c r="J54" s="48"/>
      <c r="K54" s="48"/>
      <c r="L54" s="23"/>
      <c r="M54" s="23"/>
      <c r="N54" s="23"/>
      <c r="O54" s="23"/>
      <c r="P54" s="40" t="s">
        <v>0</v>
      </c>
      <c r="Q54" s="253">
        <f ca="1">IF($P49&lt;&gt;"",IF(VLOOKUP($P49,入力シート!$P$7:$Z$33,Q$4,FALSE)&lt;&gt;"",VLOOKUP($P49,入力シート!$P$7:$Z$33,Q$4,FALSE),""),"")</f>
        <v>33.299999999999997</v>
      </c>
      <c r="R54" s="253">
        <f ca="1">IF($P49&lt;&gt;"",IF(R52="その他・無回答",MAX(100-SUM($Q54:Q54),0),IF(VLOOKUP($P49,入力シート!$P$7:$Z$33,R$4,FALSE)&lt;&gt;"",VLOOKUP($P49,入力シート!$P$7:$Z$33,R$4,FALSE),"")),"")</f>
        <v>27.8</v>
      </c>
      <c r="S54" s="253">
        <f ca="1">IF($P49&lt;&gt;"",IF(S52="その他・無回答",MAX(100-SUM($Q54:R54),0),IF(VLOOKUP($P49,入力シート!$P$7:$Z$33,S$4,FALSE)&lt;&gt;"",VLOOKUP($P49,入力シート!$P$7:$Z$33,S$4,FALSE),"")),"")</f>
        <v>27.8</v>
      </c>
      <c r="T54" s="253">
        <f ca="1">IF($P49&lt;&gt;"",IF(T52="その他・無回答",MAX(100-SUM($Q54:S54),0),IF(VLOOKUP($P49,入力シート!$P$7:$Z$33,T$4,FALSE)&lt;&gt;"",VLOOKUP($P49,入力シート!$P$7:$Z$33,T$4,FALSE),"")),"")</f>
        <v>11.1</v>
      </c>
      <c r="U54" s="253">
        <f ca="1">IF($P49&lt;&gt;"",IF(U52="その他・無回答",MAX(100-SUM($Q54:T54),0),IF(VLOOKUP($P49,入力シート!$P$7:$Z$33,U$4,FALSE)&lt;&gt;"",VLOOKUP($P49,入力シート!$P$7:$Z$33,U$4,FALSE),"")),"")</f>
        <v>1.4210854715202004E-14</v>
      </c>
      <c r="V54" s="253" t="str">
        <f ca="1">IF($P49&lt;&gt;"",IF(V52="その他・無回答",MAX(100-SUM($Q54:U54),0),IF(VLOOKUP($P49,入力シート!$P$7:$Z$33,V$4,FALSE)&lt;&gt;"",VLOOKUP($P49,入力シート!$P$7:$Z$33,V$4,FALSE),"")),"")</f>
        <v/>
      </c>
      <c r="W54" s="253" t="str">
        <f ca="1">IF($P49&lt;&gt;"",IF(W52="その他・無回答",MAX(100-SUM($Q54:V54),0),IF(VLOOKUP($P49,入力シート!$P$7:$Z$33,W$4,FALSE)&lt;&gt;"",VLOOKUP($P49,入力シート!$P$7:$Z$33,W$4,FALSE),"")),"")</f>
        <v/>
      </c>
      <c r="X54" s="253" t="str">
        <f ca="1">IF($P49&lt;&gt;"",IF(X52="その他・無回答",MAX(100-SUM($Q54:W54),0),IF(VLOOKUP($P49,入力シート!$P$7:$Z$33,X$4,FALSE)&lt;&gt;"",VLOOKUP($P49,入力シート!$P$7:$Z$33,X$4,FALSE),"")),"")</f>
        <v/>
      </c>
      <c r="Y54" s="253" t="str">
        <f ca="1">IF($P49&lt;&gt;"",IF(Y52="その他・無回答",MAX(100-SUM($Q54:X54),0),IF(VLOOKUP($P49,入力シート!$P$7:$Z$33,Y$4,FALSE)&lt;&gt;"",VLOOKUP($P49,入力シート!$P$7:$Z$33,Y$4,FALSE),"")),"")</f>
        <v/>
      </c>
      <c r="Z54" s="46">
        <f ca="1">P49*2+3</f>
        <v>151</v>
      </c>
      <c r="AA54" s="39"/>
      <c r="AB54" s="39"/>
      <c r="AC54" s="39"/>
      <c r="AD54" s="39"/>
      <c r="AE54" s="39"/>
      <c r="AF54" s="39"/>
      <c r="AG54" s="39"/>
      <c r="AH54" s="39"/>
    </row>
    <row r="55" spans="1:34" s="33" customFormat="1" ht="15" customHeight="1">
      <c r="A55" s="48"/>
      <c r="B55" s="634"/>
      <c r="C55" s="635"/>
      <c r="D55" s="48"/>
      <c r="E55" s="48"/>
      <c r="F55" s="48"/>
      <c r="G55" s="48"/>
      <c r="H55" s="48"/>
      <c r="I55" s="48"/>
      <c r="J55" s="48"/>
      <c r="K55" s="48"/>
      <c r="L55" s="23"/>
      <c r="M55" s="23"/>
      <c r="N55" s="23"/>
      <c r="O55" s="23"/>
      <c r="P55" s="40" t="s">
        <v>35</v>
      </c>
      <c r="Q55" s="254">
        <f ca="1">IF($P49&lt;&gt;"",IF(VLOOKUP($P49,'基礎データ（質問紙）'!$A$4:$K$174,Q$4,FALSE)&lt;&gt;"",VLOOKUP($P49,'基礎データ（質問紙）'!$A$4:$K$174,Q$4,FALSE),""),"")</f>
        <v>48.5</v>
      </c>
      <c r="R55" s="254">
        <f ca="1">IF($P49&lt;&gt;"",IF(VLOOKUP($P49,'基礎データ（質問紙）'!$A$4:$K$174,R$4,FALSE)&lt;&gt;"",VLOOKUP($P49,'基礎データ（質問紙）'!$A$4:$K$174,R$4,FALSE),""),"")</f>
        <v>23.5</v>
      </c>
      <c r="S55" s="254">
        <f ca="1">IF($P49&lt;&gt;"",IF(VLOOKUP($P49,'基礎データ（質問紙）'!$A$4:$K$174,S$4,FALSE)&lt;&gt;"",VLOOKUP($P49,'基礎データ（質問紙）'!$A$4:$K$174,S$4,FALSE),""),"")</f>
        <v>16.399999999999999</v>
      </c>
      <c r="T55" s="254">
        <f ca="1">IF($P49&lt;&gt;"",IF(VLOOKUP($P49,'基礎データ（質問紙）'!$A$4:$K$174,T$4,FALSE)&lt;&gt;"",VLOOKUP($P49,'基礎データ（質問紙）'!$A$4:$K$174,T$4,FALSE),""),"")</f>
        <v>11.4</v>
      </c>
      <c r="U55" s="254">
        <f ca="1">IF($P49&lt;&gt;"",IF(VLOOKUP($P49,'基礎データ（質問紙）'!$A$4:$K$174,U$4,FALSE)&lt;&gt;"",VLOOKUP($P49,'基礎データ（質問紙）'!$A$4:$K$174,U$4,FALSE),""),"")</f>
        <v>0.2</v>
      </c>
      <c r="V55" s="254" t="str">
        <f ca="1">IF($P49&lt;&gt;"",IF(VLOOKUP($P49,'基礎データ（質問紙）'!$A$4:$K$174,V$4,FALSE)&lt;&gt;"",VLOOKUP($P49,'基礎データ（質問紙）'!$A$4:$K$174,V$4,FALSE),""),"")</f>
        <v/>
      </c>
      <c r="W55" s="254" t="str">
        <f ca="1">IF($P49&lt;&gt;"",IF(VLOOKUP($P49,'基礎データ（質問紙）'!$A$4:$K$174,W$4,FALSE)&lt;&gt;"",VLOOKUP($P49,'基礎データ（質問紙）'!$A$4:$K$174,W$4,FALSE),""),"")</f>
        <v/>
      </c>
      <c r="X55" s="254" t="str">
        <f ca="1">IF($P49&lt;&gt;"",IF(VLOOKUP($P49,'基礎データ（質問紙）'!$A$4:$K$174,X$4,FALSE)&lt;&gt;"",VLOOKUP($P49,'基礎データ（質問紙）'!$A$4:$K$174,X$4,FALSE),""),"")</f>
        <v/>
      </c>
      <c r="Y55" s="254" t="str">
        <f ca="1">IF($P49&lt;&gt;"",IF(VLOOKUP($P49,'基礎データ（質問紙）'!$A$4:$K$174,Y$4,FALSE)&lt;&gt;"",VLOOKUP($P49,'基礎データ（質問紙）'!$A$4:$K$174,Y$4,FALSE),""),"")</f>
        <v/>
      </c>
      <c r="Z55" s="246"/>
      <c r="AA55" s="39"/>
      <c r="AB55" s="39"/>
      <c r="AC55" s="39"/>
      <c r="AD55" s="39"/>
      <c r="AE55" s="39"/>
      <c r="AF55" s="39"/>
      <c r="AG55" s="39"/>
      <c r="AH55" s="39"/>
    </row>
    <row r="56" spans="1:34" s="33" customFormat="1" ht="15" customHeight="1">
      <c r="A56" s="48"/>
      <c r="B56" s="634"/>
      <c r="C56" s="635"/>
      <c r="D56" s="48"/>
      <c r="E56" s="48"/>
      <c r="F56" s="48"/>
      <c r="G56" s="48"/>
      <c r="H56" s="48"/>
      <c r="I56" s="48"/>
      <c r="J56" s="48"/>
      <c r="K56" s="48"/>
      <c r="L56" s="23"/>
      <c r="M56" s="23"/>
      <c r="N56" s="23"/>
      <c r="O56" s="23"/>
      <c r="P56" s="40" t="s">
        <v>36</v>
      </c>
      <c r="Q56" s="254">
        <f t="shared" ref="Q56:Y56" ca="1" si="9">IF($P49&lt;&gt;"",IF(INDIRECT("'基礎データ（質問紙）'!"&amp;Q$5&amp;$Z54+1)&lt;&gt;"",INDIRECT("'基礎データ（質問紙）'!"&amp;Q$5&amp;$Z54+1),""),"")</f>
        <v>50.7</v>
      </c>
      <c r="R56" s="254">
        <f t="shared" ca="1" si="9"/>
        <v>25.1</v>
      </c>
      <c r="S56" s="254">
        <f t="shared" ca="1" si="9"/>
        <v>15.4</v>
      </c>
      <c r="T56" s="254">
        <f t="shared" ca="1" si="9"/>
        <v>8.5</v>
      </c>
      <c r="U56" s="254">
        <f t="shared" ca="1" si="9"/>
        <v>0.30000000000000004</v>
      </c>
      <c r="V56" s="254" t="str">
        <f t="shared" ca="1" si="9"/>
        <v/>
      </c>
      <c r="W56" s="254" t="str">
        <f t="shared" ca="1" si="9"/>
        <v/>
      </c>
      <c r="X56" s="254" t="str">
        <f t="shared" ca="1" si="9"/>
        <v/>
      </c>
      <c r="Y56" s="254" t="str">
        <f t="shared" ca="1" si="9"/>
        <v/>
      </c>
      <c r="Z56" s="247"/>
      <c r="AA56" s="39"/>
      <c r="AB56" s="39"/>
      <c r="AC56" s="39"/>
      <c r="AD56" s="39"/>
      <c r="AE56" s="39"/>
      <c r="AF56" s="39"/>
      <c r="AG56" s="39"/>
      <c r="AH56" s="39"/>
    </row>
    <row r="57" spans="1:34" s="33" customFormat="1" ht="12.6" customHeight="1">
      <c r="A57" s="48"/>
      <c r="B57" s="634"/>
      <c r="C57" s="635"/>
      <c r="D57" s="48"/>
      <c r="E57" s="48"/>
      <c r="F57" s="48"/>
      <c r="G57" s="48"/>
      <c r="H57" s="48"/>
      <c r="I57" s="48"/>
      <c r="J57" s="48"/>
      <c r="K57" s="48"/>
      <c r="L57" s="23"/>
      <c r="M57" s="23"/>
      <c r="N57" s="23"/>
      <c r="O57" s="23"/>
      <c r="P57" s="165"/>
      <c r="Q57" s="165"/>
      <c r="R57" s="165"/>
      <c r="S57" s="165"/>
      <c r="T57" s="165"/>
      <c r="U57" s="165"/>
      <c r="V57" s="165"/>
      <c r="W57" s="247"/>
      <c r="X57" s="247"/>
      <c r="Y57" s="247"/>
      <c r="Z57" s="247"/>
      <c r="AA57" s="66"/>
      <c r="AB57" s="66"/>
      <c r="AC57" s="39"/>
      <c r="AD57" s="39"/>
      <c r="AE57" s="39"/>
      <c r="AF57" s="39"/>
      <c r="AG57" s="39"/>
      <c r="AH57" s="39"/>
    </row>
    <row r="58" spans="1:34" s="33" customFormat="1" ht="20.100000000000001" customHeight="1" thickBot="1">
      <c r="A58" s="48"/>
      <c r="B58" s="636"/>
      <c r="C58" s="637"/>
      <c r="D58" s="48"/>
      <c r="E58" s="431">
        <f ca="1">IF(F58&lt;&gt;"",1,"")</f>
        <v>1</v>
      </c>
      <c r="F58" s="432" t="str">
        <f ca="1">IF(Q52&lt;&gt;"",Q52,"")</f>
        <v>当てはまる</v>
      </c>
      <c r="G58" s="431">
        <f ca="1">IF(H58&lt;&gt;"",2,"")</f>
        <v>2</v>
      </c>
      <c r="H58" s="432" t="str">
        <f ca="1">IF(R52&lt;&gt;"",R52,"")</f>
        <v>どちらかといえば，当てはまる</v>
      </c>
      <c r="I58" s="431">
        <f ca="1">IF(J58&lt;&gt;"",3,"")</f>
        <v>3</v>
      </c>
      <c r="J58" s="432" t="str">
        <f ca="1">IF(S52&lt;&gt;"",S52,"")</f>
        <v>どちらかといえば，当てはまらない</v>
      </c>
      <c r="K58" s="319"/>
      <c r="L58" s="23"/>
      <c r="M58" s="23"/>
      <c r="N58" s="23"/>
      <c r="O58" s="23"/>
      <c r="P58" s="165"/>
      <c r="Q58" s="165"/>
      <c r="R58" s="165"/>
      <c r="S58" s="165"/>
      <c r="T58" s="165"/>
      <c r="U58" s="165"/>
      <c r="V58" s="165"/>
      <c r="W58" s="247"/>
      <c r="X58" s="247"/>
      <c r="Y58" s="247"/>
      <c r="Z58" s="247"/>
      <c r="AA58" s="66"/>
      <c r="AB58" s="66"/>
      <c r="AC58" s="39"/>
      <c r="AD58" s="39"/>
      <c r="AE58" s="39"/>
      <c r="AF58" s="39"/>
      <c r="AG58" s="39"/>
      <c r="AH58" s="39"/>
    </row>
    <row r="59" spans="1:34" s="33" customFormat="1" ht="20.100000000000001" customHeight="1">
      <c r="A59" s="48"/>
      <c r="B59" s="48"/>
      <c r="C59" s="48"/>
      <c r="D59" s="48"/>
      <c r="E59" s="431">
        <f ca="1">IF(F59&lt;&gt;"",4,"")</f>
        <v>4</v>
      </c>
      <c r="F59" s="432" t="str">
        <f ca="1">IF(T52&lt;&gt;"",T52,"")</f>
        <v>当てはまらない</v>
      </c>
      <c r="G59" s="431">
        <f ca="1">IF(H59&lt;&gt;"",5,"")</f>
        <v>5</v>
      </c>
      <c r="H59" s="432" t="str">
        <f ca="1">IF(U52&lt;&gt;"",U52,"")</f>
        <v>その他・無回答</v>
      </c>
      <c r="I59" s="431" t="str">
        <f ca="1">IF(J59&lt;&gt;"",6,"")</f>
        <v/>
      </c>
      <c r="J59" s="432" t="str">
        <f ca="1">IF(V52&lt;&gt;"",V52,"")</f>
        <v/>
      </c>
      <c r="K59" s="319"/>
      <c r="L59" s="23"/>
      <c r="M59" s="23"/>
      <c r="N59" s="23"/>
      <c r="O59" s="23"/>
      <c r="P59" s="165"/>
      <c r="Q59" s="165"/>
      <c r="R59" s="165"/>
      <c r="S59" s="165"/>
      <c r="T59" s="165"/>
      <c r="U59" s="165"/>
      <c r="V59" s="165"/>
      <c r="W59" s="247"/>
      <c r="X59" s="247"/>
      <c r="Y59" s="247"/>
      <c r="Z59" s="247"/>
      <c r="AA59" s="66"/>
      <c r="AB59" s="66"/>
      <c r="AC59" s="66"/>
      <c r="AD59" s="66"/>
      <c r="AE59" s="66"/>
      <c r="AF59" s="66"/>
      <c r="AG59" s="39"/>
      <c r="AH59" s="39"/>
    </row>
    <row r="60" spans="1:34" s="33" customFormat="1" ht="20.100000000000001" customHeight="1">
      <c r="A60" s="48"/>
      <c r="B60" s="48"/>
      <c r="C60" s="48"/>
      <c r="D60" s="48"/>
      <c r="E60" s="431" t="str">
        <f ca="1">IF(F60&lt;&gt;"",7,"")</f>
        <v/>
      </c>
      <c r="F60" s="432" t="str">
        <f ca="1">IF(W52&lt;&gt;"",W52,"")</f>
        <v/>
      </c>
      <c r="G60" s="431" t="str">
        <f ca="1">IF(H60&lt;&gt;"",8,"")</f>
        <v/>
      </c>
      <c r="H60" s="432" t="str">
        <f ca="1">IF(X52&lt;&gt;"",X52,"")</f>
        <v/>
      </c>
      <c r="I60" s="431" t="str">
        <f ca="1">IF(J60&lt;&gt;"",9,"")</f>
        <v/>
      </c>
      <c r="J60" s="432" t="str">
        <f ca="1">IF(Y52&lt;&gt;"",Y52,"")</f>
        <v/>
      </c>
      <c r="K60" s="319"/>
      <c r="L60" s="23"/>
      <c r="M60" s="23"/>
      <c r="N60" s="23"/>
      <c r="O60" s="23"/>
      <c r="P60" s="165"/>
      <c r="Q60" s="165"/>
      <c r="R60" s="165"/>
      <c r="S60" s="165"/>
      <c r="T60" s="165"/>
      <c r="U60" s="165"/>
      <c r="V60" s="165"/>
      <c r="W60" s="247"/>
      <c r="X60" s="247"/>
      <c r="Y60" s="247"/>
      <c r="Z60" s="247"/>
      <c r="AA60" s="66"/>
      <c r="AB60" s="66"/>
      <c r="AC60" s="66"/>
      <c r="AD60" s="66"/>
      <c r="AE60" s="66"/>
      <c r="AF60" s="66"/>
      <c r="AG60" s="39"/>
      <c r="AH60" s="39"/>
    </row>
    <row r="61" spans="1:34" s="33" customFormat="1" ht="6.95" customHeight="1">
      <c r="A61" s="48"/>
      <c r="B61" s="48"/>
      <c r="C61" s="48"/>
      <c r="D61" s="48"/>
      <c r="E61" s="48"/>
      <c r="F61" s="250"/>
      <c r="G61" s="48"/>
      <c r="H61" s="250"/>
      <c r="I61" s="48"/>
      <c r="J61" s="250"/>
      <c r="K61" s="48"/>
      <c r="L61" s="23"/>
      <c r="M61" s="23"/>
      <c r="N61" s="23"/>
      <c r="O61" s="23"/>
      <c r="P61" s="165"/>
      <c r="Q61" s="165"/>
      <c r="R61" s="165"/>
      <c r="S61" s="165"/>
      <c r="T61" s="165"/>
      <c r="U61" s="165"/>
      <c r="V61" s="165"/>
      <c r="W61" s="247"/>
      <c r="X61" s="247"/>
      <c r="Y61" s="247"/>
      <c r="Z61" s="247"/>
      <c r="AA61" s="66"/>
      <c r="AB61" s="66"/>
      <c r="AC61" s="66"/>
      <c r="AD61" s="66"/>
      <c r="AE61" s="66"/>
      <c r="AF61" s="66"/>
      <c r="AG61" s="39"/>
      <c r="AH61" s="39"/>
    </row>
    <row r="62" spans="1:34" s="66" customFormat="1" ht="13.5" customHeight="1">
      <c r="A62" s="621" t="str">
        <f ca="1">"("&amp;VLOOKUP(P2,入力シート!$AS:$AT,2,FALSE)&amp;")"</f>
        <v>(8)</v>
      </c>
      <c r="B62" s="621"/>
      <c r="C62" s="621"/>
      <c r="D62" s="621"/>
      <c r="E62" s="621"/>
      <c r="F62" s="621"/>
      <c r="G62" s="621"/>
      <c r="H62" s="621"/>
      <c r="I62" s="621"/>
      <c r="J62" s="621"/>
      <c r="K62" s="621"/>
      <c r="L62" s="23"/>
      <c r="M62" s="93"/>
      <c r="N62" s="93"/>
      <c r="O62" s="93"/>
      <c r="P62" s="165"/>
      <c r="Q62" s="165"/>
      <c r="R62" s="165"/>
      <c r="S62" s="165"/>
      <c r="T62" s="165"/>
      <c r="U62" s="165"/>
      <c r="V62" s="165"/>
      <c r="W62" s="247"/>
      <c r="X62" s="247"/>
      <c r="Y62" s="247"/>
      <c r="Z62" s="247"/>
    </row>
    <row r="63" spans="1:34" s="66" customFormat="1" ht="13.5" customHeight="1">
      <c r="A63" s="63"/>
      <c r="B63" s="63"/>
      <c r="C63" s="63"/>
      <c r="D63" s="63"/>
      <c r="E63" s="63"/>
      <c r="F63" s="63"/>
      <c r="G63" s="63"/>
      <c r="H63" s="63"/>
      <c r="I63" s="63"/>
      <c r="J63" s="63"/>
      <c r="K63" s="63"/>
      <c r="L63" s="23"/>
      <c r="M63" s="93"/>
      <c r="N63" s="93"/>
      <c r="O63" s="93"/>
      <c r="P63" s="166"/>
      <c r="Q63" s="166"/>
      <c r="R63" s="166"/>
      <c r="S63" s="166"/>
      <c r="T63" s="166"/>
      <c r="U63" s="166"/>
      <c r="V63" s="166"/>
      <c r="W63" s="248"/>
      <c r="X63" s="248"/>
      <c r="Y63" s="248"/>
      <c r="Z63" s="248"/>
      <c r="AA63" s="63"/>
      <c r="AB63" s="63"/>
      <c r="AC63" s="63"/>
      <c r="AD63" s="63"/>
      <c r="AE63" s="63"/>
      <c r="AF63" s="63"/>
    </row>
    <row r="64" spans="1:34" s="66" customFormat="1" ht="13.5" customHeight="1">
      <c r="A64" s="63"/>
      <c r="B64" s="63"/>
      <c r="C64" s="63"/>
      <c r="D64" s="63"/>
      <c r="E64" s="63"/>
      <c r="F64" s="63"/>
      <c r="G64" s="63"/>
      <c r="H64" s="63"/>
      <c r="I64" s="63"/>
      <c r="J64" s="63"/>
      <c r="K64" s="63"/>
      <c r="L64" s="23"/>
      <c r="M64" s="93"/>
      <c r="N64" s="93"/>
      <c r="O64" s="93"/>
      <c r="P64" s="166"/>
      <c r="Q64" s="166"/>
      <c r="R64" s="166"/>
      <c r="S64" s="166"/>
      <c r="T64" s="166"/>
      <c r="U64" s="166"/>
      <c r="V64" s="166"/>
      <c r="W64" s="248"/>
      <c r="X64" s="248"/>
      <c r="Y64" s="248"/>
      <c r="Z64" s="248"/>
      <c r="AA64" s="63"/>
      <c r="AB64" s="63"/>
      <c r="AC64" s="63"/>
      <c r="AD64" s="63"/>
      <c r="AE64" s="63"/>
      <c r="AF64" s="63"/>
    </row>
    <row r="65" spans="1:32" s="66" customFormat="1" ht="13.5" customHeight="1">
      <c r="A65" s="63"/>
      <c r="B65" s="63"/>
      <c r="C65" s="63"/>
      <c r="D65" s="63"/>
      <c r="E65" s="63"/>
      <c r="F65" s="63"/>
      <c r="G65" s="63"/>
      <c r="H65" s="63"/>
      <c r="I65" s="63"/>
      <c r="J65" s="63"/>
      <c r="K65" s="63"/>
      <c r="L65" s="23"/>
      <c r="M65" s="93"/>
      <c r="N65" s="93"/>
      <c r="O65" s="93"/>
      <c r="P65" s="167"/>
      <c r="Q65" s="167"/>
      <c r="R65" s="167"/>
      <c r="S65" s="167"/>
      <c r="T65" s="167"/>
      <c r="U65" s="167"/>
      <c r="V65" s="167"/>
      <c r="W65" s="249"/>
      <c r="X65" s="249"/>
      <c r="Y65" s="249"/>
      <c r="Z65" s="249"/>
      <c r="AA65" s="63"/>
      <c r="AB65" s="63"/>
      <c r="AC65" s="63"/>
      <c r="AD65" s="63"/>
      <c r="AE65" s="63"/>
      <c r="AF65" s="63"/>
    </row>
    <row r="66" spans="1:32" s="66" customFormat="1" ht="13.5" customHeight="1">
      <c r="A66" s="63"/>
      <c r="B66" s="63"/>
      <c r="C66" s="63"/>
      <c r="D66" s="63"/>
      <c r="E66" s="63"/>
      <c r="F66" s="63"/>
      <c r="G66" s="63"/>
      <c r="H66" s="63"/>
      <c r="I66" s="63"/>
      <c r="J66" s="63"/>
      <c r="K66" s="63"/>
      <c r="L66" s="23"/>
      <c r="M66" s="93"/>
      <c r="N66" s="93"/>
      <c r="O66" s="93"/>
      <c r="P66" s="167"/>
      <c r="Q66" s="167"/>
      <c r="R66" s="167"/>
      <c r="S66" s="167"/>
      <c r="T66" s="167"/>
      <c r="U66" s="167"/>
      <c r="V66" s="167"/>
      <c r="W66" s="249"/>
      <c r="X66" s="249"/>
      <c r="Y66" s="249"/>
      <c r="Z66" s="249"/>
      <c r="AA66" s="63"/>
      <c r="AB66" s="63"/>
      <c r="AC66" s="63"/>
      <c r="AD66" s="63"/>
      <c r="AE66" s="63"/>
      <c r="AF66" s="63"/>
    </row>
    <row r="67" spans="1:32" s="90" customFormat="1">
      <c r="A67" s="63"/>
      <c r="B67" s="63"/>
      <c r="C67" s="63"/>
      <c r="D67" s="63"/>
      <c r="E67" s="63"/>
      <c r="F67" s="63"/>
      <c r="G67" s="63"/>
      <c r="H67" s="63"/>
      <c r="I67" s="63"/>
      <c r="J67" s="63"/>
      <c r="K67" s="63"/>
      <c r="L67" s="63"/>
      <c r="M67" s="63"/>
      <c r="N67" s="63"/>
      <c r="O67" s="63"/>
      <c r="P67" s="167"/>
      <c r="Q67" s="167"/>
      <c r="R67" s="167"/>
      <c r="S67" s="167"/>
      <c r="T67" s="167"/>
      <c r="U67" s="167"/>
      <c r="V67" s="167"/>
      <c r="W67" s="249"/>
      <c r="X67" s="249"/>
      <c r="Y67" s="249"/>
      <c r="Z67" s="249"/>
      <c r="AA67" s="63"/>
      <c r="AB67" s="63"/>
    </row>
    <row r="68" spans="1:32" s="90" customFormat="1">
      <c r="A68" s="63"/>
      <c r="B68" s="63"/>
      <c r="C68" s="63"/>
      <c r="D68" s="63"/>
      <c r="E68" s="63"/>
      <c r="F68" s="63"/>
      <c r="G68" s="63"/>
      <c r="H68" s="63"/>
      <c r="I68" s="63"/>
      <c r="J68" s="63"/>
      <c r="K68" s="63"/>
      <c r="L68" s="63"/>
      <c r="M68" s="63"/>
      <c r="N68" s="63"/>
      <c r="O68" s="63"/>
      <c r="P68" s="167"/>
      <c r="Q68" s="167"/>
      <c r="R68" s="167"/>
      <c r="S68" s="167"/>
      <c r="T68" s="167"/>
      <c r="U68" s="167"/>
      <c r="V68" s="167"/>
      <c r="W68" s="249"/>
      <c r="X68" s="249"/>
      <c r="Y68" s="249"/>
      <c r="Z68" s="249"/>
      <c r="AA68" s="63"/>
      <c r="AB68" s="63"/>
    </row>
    <row r="69" spans="1:32" s="90" customFormat="1">
      <c r="A69" s="63"/>
      <c r="B69" s="63"/>
      <c r="C69" s="63"/>
      <c r="D69" s="63"/>
      <c r="E69" s="63"/>
      <c r="F69" s="63"/>
      <c r="G69" s="63"/>
      <c r="H69" s="63"/>
      <c r="I69" s="63"/>
      <c r="J69" s="63"/>
      <c r="K69" s="63"/>
      <c r="P69" s="167"/>
      <c r="Q69" s="167"/>
      <c r="R69" s="167"/>
      <c r="S69" s="167"/>
      <c r="T69" s="167"/>
      <c r="U69" s="167"/>
      <c r="V69" s="167"/>
      <c r="W69" s="249"/>
      <c r="X69" s="249"/>
      <c r="Y69" s="249"/>
      <c r="Z69" s="249"/>
      <c r="AA69" s="63"/>
      <c r="AB69" s="63"/>
      <c r="AC69" s="63"/>
      <c r="AD69" s="63"/>
      <c r="AE69" s="63"/>
      <c r="AF69" s="63"/>
    </row>
    <row r="70" spans="1:32" s="63" customFormat="1">
      <c r="P70" s="167"/>
      <c r="Q70" s="167"/>
      <c r="R70" s="167"/>
      <c r="S70" s="167"/>
      <c r="T70" s="167"/>
      <c r="U70" s="167"/>
      <c r="V70" s="167"/>
      <c r="W70" s="249"/>
      <c r="X70" s="249"/>
      <c r="Y70" s="249"/>
      <c r="Z70" s="249"/>
    </row>
    <row r="71" spans="1:32" s="63" customFormat="1">
      <c r="P71" s="167"/>
      <c r="Q71" s="167"/>
      <c r="R71" s="167"/>
      <c r="S71" s="167"/>
      <c r="T71" s="167"/>
      <c r="U71" s="167"/>
      <c r="V71" s="167"/>
      <c r="W71" s="249"/>
      <c r="X71" s="249"/>
      <c r="Y71" s="249"/>
      <c r="Z71" s="249"/>
    </row>
    <row r="72" spans="1:32" s="63" customFormat="1">
      <c r="P72" s="167"/>
      <c r="Q72" s="167"/>
      <c r="R72" s="167"/>
      <c r="S72" s="167"/>
      <c r="T72" s="167"/>
      <c r="U72" s="167"/>
      <c r="V72" s="167"/>
      <c r="W72" s="249"/>
      <c r="X72" s="249"/>
      <c r="Y72" s="249"/>
      <c r="Z72" s="249"/>
    </row>
    <row r="73" spans="1:32" s="63" customFormat="1">
      <c r="P73" s="167"/>
      <c r="Q73" s="167"/>
      <c r="R73" s="167"/>
      <c r="S73" s="167"/>
      <c r="T73" s="167"/>
      <c r="U73" s="167"/>
      <c r="V73" s="167"/>
      <c r="W73" s="249"/>
      <c r="X73" s="249"/>
      <c r="Y73" s="249"/>
      <c r="Z73" s="249"/>
    </row>
    <row r="74" spans="1:32" s="63" customFormat="1">
      <c r="P74" s="167"/>
      <c r="Q74" s="167"/>
      <c r="R74" s="167"/>
      <c r="S74" s="167"/>
      <c r="T74" s="167"/>
      <c r="U74" s="167"/>
      <c r="V74" s="167"/>
      <c r="W74" s="249"/>
      <c r="X74" s="249"/>
      <c r="Y74" s="249"/>
      <c r="Z74" s="249"/>
    </row>
    <row r="75" spans="1:32" s="63" customFormat="1">
      <c r="P75" s="167"/>
      <c r="Q75" s="167"/>
      <c r="R75" s="167"/>
      <c r="S75" s="167"/>
      <c r="T75" s="167"/>
      <c r="U75" s="167"/>
      <c r="V75" s="167"/>
      <c r="W75" s="249"/>
      <c r="X75" s="249"/>
      <c r="Y75" s="249"/>
      <c r="Z75" s="249"/>
    </row>
    <row r="76" spans="1:32" s="63" customFormat="1">
      <c r="P76" s="167"/>
      <c r="Q76" s="167"/>
      <c r="R76" s="167"/>
      <c r="S76" s="167"/>
      <c r="T76" s="167"/>
      <c r="U76" s="167"/>
      <c r="V76" s="167"/>
      <c r="W76" s="249"/>
      <c r="X76" s="249"/>
      <c r="Y76" s="249"/>
      <c r="Z76" s="249"/>
    </row>
    <row r="77" spans="1:32" s="63" customFormat="1">
      <c r="P77" s="167"/>
      <c r="Q77" s="167"/>
      <c r="R77" s="167"/>
      <c r="S77" s="167"/>
      <c r="T77" s="167"/>
      <c r="U77" s="167"/>
      <c r="V77" s="167"/>
      <c r="W77" s="249"/>
      <c r="X77" s="249"/>
      <c r="Y77" s="249"/>
      <c r="Z77" s="249"/>
    </row>
    <row r="78" spans="1:32" s="63" customFormat="1">
      <c r="P78" s="167"/>
      <c r="Q78" s="167"/>
      <c r="R78" s="167"/>
      <c r="S78" s="167"/>
      <c r="T78" s="167"/>
      <c r="U78" s="167"/>
      <c r="V78" s="167"/>
      <c r="W78" s="249"/>
      <c r="X78" s="249"/>
      <c r="Y78" s="249"/>
      <c r="Z78" s="249"/>
    </row>
    <row r="79" spans="1:32" s="63" customFormat="1">
      <c r="P79" s="167"/>
      <c r="Q79" s="167"/>
      <c r="R79" s="167"/>
      <c r="S79" s="167"/>
      <c r="T79" s="167"/>
      <c r="U79" s="167"/>
      <c r="V79" s="167"/>
      <c r="W79" s="249"/>
      <c r="X79" s="249"/>
      <c r="Y79" s="249"/>
      <c r="Z79" s="249"/>
    </row>
    <row r="80" spans="1:32" s="63" customFormat="1">
      <c r="P80" s="167"/>
      <c r="Q80" s="167"/>
      <c r="R80" s="167"/>
      <c r="S80" s="167"/>
      <c r="T80" s="167"/>
      <c r="U80" s="167"/>
      <c r="V80" s="167"/>
      <c r="W80" s="249"/>
      <c r="X80" s="249"/>
      <c r="Y80" s="249"/>
      <c r="Z80" s="249"/>
    </row>
    <row r="81" spans="1:32" s="63" customFormat="1">
      <c r="P81" s="167"/>
      <c r="Q81" s="167"/>
      <c r="R81" s="167"/>
      <c r="S81" s="167"/>
      <c r="T81" s="167"/>
      <c r="U81" s="167"/>
      <c r="V81" s="167"/>
      <c r="W81" s="249"/>
      <c r="X81" s="249"/>
      <c r="Y81" s="249"/>
      <c r="Z81" s="249"/>
    </row>
    <row r="82" spans="1:32" s="63" customFormat="1">
      <c r="P82" s="167"/>
      <c r="Q82" s="167"/>
      <c r="R82" s="167"/>
      <c r="S82" s="167"/>
      <c r="T82" s="167"/>
      <c r="U82" s="167"/>
      <c r="V82" s="167"/>
      <c r="W82" s="249"/>
      <c r="X82" s="249"/>
      <c r="Y82" s="249"/>
      <c r="Z82" s="249"/>
    </row>
    <row r="83" spans="1:32" s="63" customFormat="1">
      <c r="B83"/>
      <c r="C83"/>
      <c r="P83" s="167"/>
      <c r="Q83" s="167"/>
      <c r="R83" s="167"/>
      <c r="S83" s="167"/>
      <c r="T83" s="167"/>
      <c r="U83" s="167"/>
      <c r="V83" s="167"/>
      <c r="W83" s="249"/>
      <c r="X83" s="249"/>
      <c r="Y83" s="249"/>
      <c r="Z83" s="249"/>
    </row>
    <row r="84" spans="1:32" s="63" customFormat="1">
      <c r="A84"/>
      <c r="B84"/>
      <c r="C84"/>
      <c r="D84"/>
      <c r="E84"/>
      <c r="F84"/>
      <c r="G84"/>
      <c r="H84"/>
      <c r="I84"/>
      <c r="J84"/>
      <c r="K84"/>
      <c r="P84" s="167"/>
      <c r="Q84" s="167"/>
      <c r="R84" s="167"/>
      <c r="S84" s="167"/>
      <c r="T84" s="167"/>
      <c r="U84" s="167"/>
      <c r="V84" s="167"/>
      <c r="W84" s="249"/>
      <c r="X84" s="249"/>
      <c r="Y84" s="249"/>
      <c r="Z84" s="249"/>
    </row>
    <row r="85" spans="1:32" s="63" customFormat="1">
      <c r="A85"/>
      <c r="B85"/>
      <c r="C85"/>
      <c r="D85"/>
      <c r="E85"/>
      <c r="F85"/>
      <c r="G85"/>
      <c r="H85"/>
      <c r="I85"/>
      <c r="J85"/>
      <c r="K85"/>
      <c r="P85" s="167"/>
      <c r="Q85" s="167"/>
      <c r="R85" s="167"/>
      <c r="S85" s="167"/>
      <c r="T85" s="167"/>
      <c r="U85" s="167"/>
      <c r="V85" s="167"/>
      <c r="W85" s="249"/>
      <c r="X85" s="249"/>
      <c r="Y85" s="249"/>
      <c r="Z85" s="249"/>
    </row>
    <row r="86" spans="1:32" s="63" customFormat="1">
      <c r="A86"/>
      <c r="B86"/>
      <c r="C86"/>
      <c r="D86"/>
      <c r="E86"/>
      <c r="F86"/>
      <c r="G86"/>
      <c r="H86"/>
      <c r="I86"/>
      <c r="J86"/>
      <c r="K86"/>
      <c r="P86" s="167"/>
      <c r="Q86" s="167"/>
      <c r="R86" s="167"/>
      <c r="S86" s="167"/>
      <c r="T86" s="167"/>
      <c r="U86" s="167"/>
      <c r="V86" s="167"/>
      <c r="W86" s="249"/>
      <c r="X86" s="249"/>
      <c r="Y86" s="249"/>
      <c r="Z86" s="249"/>
    </row>
    <row r="87" spans="1:32" s="63" customFormat="1">
      <c r="A87"/>
      <c r="B87"/>
      <c r="C87"/>
      <c r="D87"/>
      <c r="E87"/>
      <c r="F87"/>
      <c r="G87"/>
      <c r="H87"/>
      <c r="I87"/>
      <c r="J87"/>
      <c r="K87"/>
      <c r="P87" s="167"/>
      <c r="Q87" s="167"/>
      <c r="R87" s="167"/>
      <c r="S87" s="167"/>
      <c r="T87" s="167"/>
      <c r="U87" s="167"/>
      <c r="V87" s="167"/>
      <c r="W87" s="249"/>
      <c r="X87" s="249"/>
      <c r="Y87" s="249"/>
      <c r="Z87" s="249"/>
    </row>
    <row r="88" spans="1:32" s="63" customFormat="1">
      <c r="A88"/>
      <c r="B88"/>
      <c r="C88"/>
      <c r="D88"/>
      <c r="E88"/>
      <c r="F88"/>
      <c r="G88"/>
      <c r="H88"/>
      <c r="I88"/>
      <c r="J88"/>
      <c r="K88"/>
      <c r="P88" s="47"/>
      <c r="Q88" s="47"/>
      <c r="R88" s="47"/>
      <c r="S88" s="47"/>
      <c r="T88" s="47"/>
      <c r="U88" s="47"/>
      <c r="V88" s="47"/>
      <c r="W88" s="196"/>
      <c r="X88" s="196"/>
      <c r="Y88" s="196"/>
      <c r="Z88" s="196"/>
    </row>
    <row r="89" spans="1:32" s="63" customFormat="1">
      <c r="A89"/>
      <c r="B89"/>
      <c r="C89"/>
      <c r="D89"/>
      <c r="E89"/>
      <c r="F89"/>
      <c r="G89"/>
      <c r="H89"/>
      <c r="I89"/>
      <c r="J89"/>
      <c r="K89"/>
      <c r="P89" s="47"/>
      <c r="Q89" s="47"/>
      <c r="R89" s="47"/>
      <c r="S89" s="47"/>
      <c r="T89" s="47"/>
      <c r="U89" s="47"/>
      <c r="V89" s="47"/>
      <c r="W89" s="196"/>
      <c r="X89" s="196"/>
      <c r="Y89" s="196"/>
      <c r="Z89" s="196"/>
    </row>
    <row r="90" spans="1:32" s="63" customFormat="1">
      <c r="A90"/>
      <c r="B90"/>
      <c r="C90"/>
      <c r="D90"/>
      <c r="E90"/>
      <c r="F90"/>
      <c r="G90"/>
      <c r="H90"/>
      <c r="I90"/>
      <c r="J90"/>
      <c r="K90"/>
      <c r="P90" s="47"/>
      <c r="Q90" s="47"/>
      <c r="R90" s="47"/>
      <c r="S90" s="47"/>
      <c r="T90" s="47"/>
      <c r="U90" s="47"/>
      <c r="V90" s="47"/>
      <c r="W90" s="196"/>
      <c r="X90" s="196"/>
      <c r="Y90" s="196"/>
      <c r="Z90" s="196"/>
      <c r="AA90"/>
      <c r="AB90"/>
    </row>
    <row r="91" spans="1:32" s="63" customFormat="1">
      <c r="A91"/>
      <c r="B91"/>
      <c r="C91"/>
      <c r="D91"/>
      <c r="E91"/>
      <c r="F91"/>
      <c r="G91"/>
      <c r="H91"/>
      <c r="I91"/>
      <c r="J91"/>
      <c r="K91"/>
      <c r="P91" s="47"/>
      <c r="Q91" s="47"/>
      <c r="R91" s="47"/>
      <c r="S91" s="47"/>
      <c r="T91" s="47"/>
      <c r="U91" s="47"/>
      <c r="V91" s="47"/>
      <c r="W91" s="196"/>
      <c r="X91" s="196"/>
      <c r="Y91" s="196"/>
      <c r="Z91" s="196"/>
      <c r="AA91"/>
      <c r="AB91"/>
    </row>
    <row r="92" spans="1:32" s="63" customFormat="1">
      <c r="A92"/>
      <c r="B92"/>
      <c r="C92"/>
      <c r="D92"/>
      <c r="E92"/>
      <c r="F92"/>
      <c r="G92"/>
      <c r="H92"/>
      <c r="I92"/>
      <c r="J92"/>
      <c r="K92"/>
      <c r="P92" s="47"/>
      <c r="Q92" s="47"/>
      <c r="R92" s="47"/>
      <c r="S92" s="47"/>
      <c r="T92" s="47"/>
      <c r="U92" s="47"/>
      <c r="V92" s="47"/>
      <c r="W92" s="196"/>
      <c r="X92" s="196"/>
      <c r="Y92" s="196"/>
      <c r="Z92" s="196"/>
      <c r="AA92"/>
      <c r="AB92"/>
      <c r="AC92"/>
      <c r="AD92"/>
      <c r="AE92"/>
      <c r="AF92"/>
    </row>
  </sheetData>
  <mergeCells count="42">
    <mergeCell ref="X41:X42"/>
    <mergeCell ref="Y41:Y42"/>
    <mergeCell ref="B51:C51"/>
    <mergeCell ref="B52:C58"/>
    <mergeCell ref="Q52:Q53"/>
    <mergeCell ref="R52:R53"/>
    <mergeCell ref="S52:S53"/>
    <mergeCell ref="T52:T53"/>
    <mergeCell ref="U52:U53"/>
    <mergeCell ref="V52:V53"/>
    <mergeCell ref="W52:W53"/>
    <mergeCell ref="X52:X53"/>
    <mergeCell ref="Y52:Y53"/>
    <mergeCell ref="T41:T42"/>
    <mergeCell ref="U41:U42"/>
    <mergeCell ref="A62:K62"/>
    <mergeCell ref="V41:V42"/>
    <mergeCell ref="W41:W42"/>
    <mergeCell ref="B40:C40"/>
    <mergeCell ref="B41:C47"/>
    <mergeCell ref="Q41:Q42"/>
    <mergeCell ref="R41:R42"/>
    <mergeCell ref="S41:S42"/>
    <mergeCell ref="B19:C25"/>
    <mergeCell ref="P19:Y20"/>
    <mergeCell ref="B29:C29"/>
    <mergeCell ref="B30:C36"/>
    <mergeCell ref="Q30:Q31"/>
    <mergeCell ref="R30:R31"/>
    <mergeCell ref="S30:S31"/>
    <mergeCell ref="T30:T31"/>
    <mergeCell ref="U30:U31"/>
    <mergeCell ref="V30:V31"/>
    <mergeCell ref="W30:W31"/>
    <mergeCell ref="X30:X31"/>
    <mergeCell ref="Y30:Y31"/>
    <mergeCell ref="B18:C18"/>
    <mergeCell ref="B2:C2"/>
    <mergeCell ref="B4:C4"/>
    <mergeCell ref="B5:C5"/>
    <mergeCell ref="B7:C7"/>
    <mergeCell ref="B8:C14"/>
  </mergeCells>
  <phoneticPr fontId="4"/>
  <pageMargins left="0.39370078740157483" right="0.39370078740157483" top="0.39370078740157483" bottom="0.19685039370078741" header="0.31496062992125984" footer="0.31496062992125984"/>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P92"/>
  <sheetViews>
    <sheetView tabSelected="1" topLeftCell="E31" zoomScaleNormal="100" workbookViewId="0">
      <selection activeCell="H59" sqref="H59"/>
    </sheetView>
  </sheetViews>
  <sheetFormatPr defaultRowHeight="13.5"/>
  <cols>
    <col min="1" max="1" width="1.375" customWidth="1"/>
    <col min="2" max="2" width="4.625" customWidth="1"/>
    <col min="3" max="3" width="16.625" customWidth="1"/>
    <col min="4" max="5" width="4.625" customWidth="1"/>
    <col min="6" max="6" width="16.625" customWidth="1"/>
    <col min="7" max="7" width="4.625" customWidth="1"/>
    <col min="8" max="8" width="16.625" customWidth="1"/>
    <col min="9" max="9" width="4.625" customWidth="1"/>
    <col min="10" max="10" width="16.625" customWidth="1"/>
    <col min="11" max="11" width="4.625" customWidth="1"/>
    <col min="12" max="15" width="1.625" style="90" customWidth="1"/>
    <col min="16" max="16" width="8.5" style="47" customWidth="1"/>
    <col min="17" max="17" width="7.75" style="47" customWidth="1"/>
    <col min="18" max="22" width="6.625" style="47" customWidth="1"/>
    <col min="23" max="25" width="9" style="196"/>
    <col min="27" max="27" width="9" style="196"/>
    <col min="28" max="35" width="9" style="63"/>
  </cols>
  <sheetData>
    <row r="1" spans="1:42" ht="6" hidden="1" customHeight="1">
      <c r="A1" s="88"/>
      <c r="B1" s="88"/>
      <c r="C1" s="88"/>
      <c r="D1" s="89"/>
      <c r="E1" s="89"/>
      <c r="F1" s="89"/>
      <c r="G1" s="89"/>
      <c r="H1" s="89"/>
      <c r="I1" s="89"/>
      <c r="J1" s="48"/>
      <c r="K1" s="48"/>
      <c r="O1" s="66"/>
      <c r="P1" s="165"/>
      <c r="Q1" s="165"/>
      <c r="R1" s="165"/>
      <c r="S1" s="165"/>
      <c r="T1" s="165"/>
      <c r="U1" s="165"/>
      <c r="V1" s="165"/>
      <c r="W1" s="247"/>
      <c r="X1" s="247"/>
      <c r="Y1" s="247"/>
      <c r="Z1" s="66"/>
      <c r="AA1" s="247"/>
      <c r="AB1" s="66"/>
    </row>
    <row r="2" spans="1:42" ht="30" customHeight="1">
      <c r="A2" s="89"/>
      <c r="B2" s="639"/>
      <c r="C2" s="639"/>
      <c r="D2" s="89"/>
      <c r="E2" s="89"/>
      <c r="F2" s="89"/>
      <c r="G2" s="89"/>
      <c r="H2" s="89"/>
      <c r="I2" s="89"/>
      <c r="J2" s="48"/>
      <c r="K2" s="48"/>
      <c r="O2" s="66"/>
      <c r="P2" s="165" t="str">
        <f ca="1">RIGHT(CELL("filename",A1),LEN(CELL("filename",A1))-FIND("]", CELL("filename",A1)))</f>
        <v>(6)学校質問紙より(1)</v>
      </c>
      <c r="Q2" s="297">
        <f ca="1">VALUE(LEFT(RIGHT(P2,2),1))</f>
        <v>1</v>
      </c>
      <c r="R2" s="165"/>
      <c r="S2" s="165"/>
      <c r="T2" s="165"/>
      <c r="U2" s="165"/>
      <c r="V2" s="165"/>
      <c r="W2" s="247"/>
      <c r="X2" s="247"/>
      <c r="Y2" s="247"/>
      <c r="Z2" s="66"/>
      <c r="AA2" s="247"/>
      <c r="AB2" s="66"/>
    </row>
    <row r="3" spans="1:42" ht="6.95" customHeight="1" thickBot="1">
      <c r="A3" s="66"/>
      <c r="B3" s="287"/>
      <c r="C3" s="287"/>
      <c r="D3" s="66"/>
      <c r="E3" s="66"/>
      <c r="F3" s="66"/>
      <c r="G3" s="66"/>
      <c r="H3" s="66"/>
      <c r="I3" s="66"/>
      <c r="J3" s="48"/>
      <c r="K3" s="48"/>
      <c r="O3" s="66"/>
      <c r="P3" s="165"/>
      <c r="Q3" s="298">
        <v>3</v>
      </c>
      <c r="R3" s="298">
        <v>4</v>
      </c>
      <c r="S3" s="298">
        <v>5</v>
      </c>
      <c r="T3" s="298">
        <v>6</v>
      </c>
      <c r="U3" s="298">
        <v>7</v>
      </c>
      <c r="V3" s="298">
        <v>8</v>
      </c>
      <c r="W3" s="299">
        <v>9</v>
      </c>
      <c r="X3" s="298">
        <v>10</v>
      </c>
      <c r="Y3" s="298">
        <v>11</v>
      </c>
      <c r="Z3" s="300">
        <v>12</v>
      </c>
      <c r="AA3" s="247"/>
      <c r="AB3" s="66"/>
    </row>
    <row r="4" spans="1:42" ht="13.5" customHeight="1">
      <c r="A4" s="66"/>
      <c r="B4" s="622" t="s">
        <v>1</v>
      </c>
      <c r="C4" s="623"/>
      <c r="D4" s="66"/>
      <c r="E4" s="66"/>
      <c r="F4" s="66"/>
      <c r="G4" s="66"/>
      <c r="H4" s="66"/>
      <c r="I4" s="66"/>
      <c r="J4" s="48"/>
      <c r="K4" s="48"/>
      <c r="O4" s="66"/>
      <c r="P4" s="165"/>
      <c r="Q4" s="225" t="s">
        <v>155</v>
      </c>
      <c r="R4" s="225" t="s">
        <v>156</v>
      </c>
      <c r="S4" s="225" t="s">
        <v>157</v>
      </c>
      <c r="T4" s="225" t="s">
        <v>158</v>
      </c>
      <c r="U4" s="225" t="s">
        <v>159</v>
      </c>
      <c r="V4" s="225" t="s">
        <v>160</v>
      </c>
      <c r="W4" s="225" t="s">
        <v>161</v>
      </c>
      <c r="X4" s="225" t="s">
        <v>162</v>
      </c>
      <c r="Y4" s="225" t="s">
        <v>163</v>
      </c>
      <c r="Z4" s="225" t="s">
        <v>164</v>
      </c>
      <c r="AA4" s="247"/>
      <c r="AB4" s="298"/>
      <c r="AC4" s="249"/>
      <c r="AD4" s="249"/>
      <c r="AE4" s="249"/>
      <c r="AF4" s="249"/>
      <c r="AG4" s="249"/>
      <c r="AH4" s="249"/>
      <c r="AI4" s="249"/>
      <c r="AJ4" s="196"/>
      <c r="AK4" s="196"/>
      <c r="AL4" s="196"/>
      <c r="AM4" s="196"/>
      <c r="AN4" s="196"/>
      <c r="AO4" s="196"/>
      <c r="AP4" s="196"/>
    </row>
    <row r="5" spans="1:42" ht="13.5" customHeight="1" thickBot="1">
      <c r="A5" s="89"/>
      <c r="B5" s="640" t="s">
        <v>154</v>
      </c>
      <c r="C5" s="641"/>
      <c r="D5" s="89"/>
      <c r="E5" s="66"/>
      <c r="F5" s="66"/>
      <c r="G5" s="66"/>
      <c r="H5" s="66"/>
      <c r="I5" s="66"/>
      <c r="J5" s="66"/>
      <c r="K5" s="66"/>
      <c r="O5" s="66"/>
      <c r="P5" s="165"/>
      <c r="Q5" s="165">
        <v>1</v>
      </c>
      <c r="R5" s="299">
        <v>2</v>
      </c>
      <c r="S5" s="299">
        <v>3</v>
      </c>
      <c r="T5" s="299">
        <v>4</v>
      </c>
      <c r="U5" s="299">
        <v>5</v>
      </c>
      <c r="V5" s="299">
        <v>6</v>
      </c>
      <c r="W5" s="299">
        <v>7</v>
      </c>
      <c r="X5" s="299">
        <v>8</v>
      </c>
      <c r="Y5" s="299">
        <v>9</v>
      </c>
      <c r="Z5" s="301">
        <v>10</v>
      </c>
      <c r="AA5" s="247"/>
      <c r="AB5" s="247"/>
      <c r="AC5" s="249"/>
      <c r="AD5" s="249"/>
      <c r="AE5" s="249"/>
      <c r="AF5" s="249"/>
      <c r="AG5" s="249"/>
      <c r="AH5" s="249"/>
      <c r="AI5" s="249"/>
      <c r="AJ5" s="196"/>
      <c r="AK5" s="196"/>
      <c r="AL5" s="196"/>
      <c r="AM5" s="196"/>
      <c r="AN5" s="196"/>
      <c r="AO5" s="196"/>
      <c r="AP5" s="196"/>
    </row>
    <row r="6" spans="1:42" ht="6.95" customHeight="1" thickBot="1">
      <c r="A6" s="48"/>
      <c r="B6" s="48"/>
      <c r="C6" s="48"/>
      <c r="D6" s="48"/>
      <c r="E6" s="66"/>
      <c r="F6" s="66"/>
      <c r="G6" s="277"/>
      <c r="H6" s="277"/>
      <c r="I6" s="66"/>
      <c r="J6" s="66"/>
      <c r="K6" s="208"/>
      <c r="O6" s="66"/>
      <c r="P6" s="165"/>
      <c r="Q6" s="165"/>
      <c r="R6" s="165"/>
      <c r="S6" s="165"/>
      <c r="T6" s="165"/>
      <c r="U6" s="165"/>
      <c r="V6" s="165"/>
      <c r="W6" s="247"/>
      <c r="X6" s="247"/>
      <c r="Y6" s="247"/>
      <c r="Z6" s="66"/>
      <c r="AA6" s="299"/>
      <c r="AB6" s="247"/>
      <c r="AC6" s="249"/>
      <c r="AD6" s="249"/>
      <c r="AE6" s="249"/>
      <c r="AF6" s="249"/>
      <c r="AG6" s="249"/>
      <c r="AH6" s="249"/>
      <c r="AI6" s="249"/>
      <c r="AJ6" s="196"/>
      <c r="AK6" s="196"/>
      <c r="AL6" s="196"/>
      <c r="AM6" s="196"/>
      <c r="AN6" s="196"/>
      <c r="AO6" s="196"/>
      <c r="AP6" s="196"/>
    </row>
    <row r="7" spans="1:42" ht="20.100000000000001" customHeight="1">
      <c r="A7" s="48"/>
      <c r="B7" s="624">
        <f ca="1">IF(P7&lt;&gt;"",P7,"")</f>
        <v>14</v>
      </c>
      <c r="C7" s="625"/>
      <c r="D7" s="48"/>
      <c r="E7" s="121" t="s">
        <v>47</v>
      </c>
      <c r="F7" s="653" t="str">
        <f ca="1">"「"&amp;S7&amp;"」を選択"</f>
        <v>「どちらかといえば，そう思う」を選択</v>
      </c>
      <c r="G7" s="653"/>
      <c r="H7" s="653"/>
      <c r="I7" s="653"/>
      <c r="J7" s="653"/>
      <c r="K7" s="66"/>
      <c r="O7" s="66"/>
      <c r="P7" s="302">
        <f ca="1">IF(INDIRECT("入力シート!AC"&amp;Q7)&lt;&gt;0,INDIRECT("入力シート!AC"&amp;Q7),"")</f>
        <v>14</v>
      </c>
      <c r="Q7" s="298">
        <f ca="1">(Q2-1)*5+7</f>
        <v>7</v>
      </c>
      <c r="R7" s="303">
        <f ca="1">P7+198</f>
        <v>212</v>
      </c>
      <c r="S7" s="165" t="str">
        <f ca="1">IFERROR(INDIRECT(CHAR(AA15)&amp;AA11),"")</f>
        <v>どちらかといえば，そう思う</v>
      </c>
      <c r="T7" s="165"/>
      <c r="U7" s="165"/>
      <c r="V7" s="165"/>
      <c r="W7" s="247"/>
      <c r="X7" s="247"/>
      <c r="Y7" s="247"/>
      <c r="Z7" s="66"/>
      <c r="AA7" s="247"/>
      <c r="AB7" s="255"/>
      <c r="AC7" s="309"/>
      <c r="AD7" s="309"/>
      <c r="AE7" s="249"/>
      <c r="AF7" s="249"/>
      <c r="AG7" s="249"/>
      <c r="AH7" s="249"/>
      <c r="AI7" s="249"/>
      <c r="AJ7" s="196"/>
      <c r="AK7" s="196"/>
      <c r="AL7" s="196"/>
      <c r="AM7" s="196"/>
      <c r="AN7" s="196"/>
      <c r="AO7" s="196"/>
      <c r="AP7" s="196"/>
    </row>
    <row r="8" spans="1:42" ht="6" customHeight="1">
      <c r="A8" s="48"/>
      <c r="B8" s="628" t="str">
        <f ca="1">IF(P8&lt;&gt;"",P8,"")</f>
        <v>調査対象学年の児童は，熱意をもって勉強していると思いますか</v>
      </c>
      <c r="C8" s="629"/>
      <c r="D8" s="48"/>
      <c r="E8" s="66"/>
      <c r="F8" s="66"/>
      <c r="G8" s="66"/>
      <c r="H8" s="66"/>
      <c r="I8" s="66"/>
      <c r="J8" s="66"/>
      <c r="K8" s="66"/>
      <c r="O8" s="66"/>
      <c r="P8" s="644" t="str">
        <f ca="1">IF(P7&lt;&gt;"",VLOOKUP(P7,入力シート!$AC$7:$AN$33,2,FALSE),"")</f>
        <v>調査対象学年の児童は，熱意をもって勉強していると思いますか</v>
      </c>
      <c r="Q8" s="644"/>
      <c r="R8" s="644"/>
      <c r="S8" s="644"/>
      <c r="T8" s="644"/>
      <c r="U8" s="644"/>
      <c r="V8" s="644"/>
      <c r="W8" s="644"/>
      <c r="X8" s="644"/>
      <c r="Y8" s="644"/>
      <c r="Z8" s="644"/>
      <c r="AA8" s="46"/>
      <c r="AB8" s="49"/>
      <c r="AC8" s="51"/>
      <c r="AD8" s="51"/>
      <c r="AE8" s="52"/>
      <c r="AF8" s="52"/>
    </row>
    <row r="9" spans="1:42" s="33" customFormat="1" ht="8.1" customHeight="1">
      <c r="A9" s="48"/>
      <c r="B9" s="628"/>
      <c r="C9" s="629"/>
      <c r="D9" s="48"/>
      <c r="E9" s="48"/>
      <c r="F9" s="48"/>
      <c r="G9" s="48"/>
      <c r="H9" s="251"/>
      <c r="I9" s="48"/>
      <c r="J9" s="251"/>
      <c r="K9" s="48"/>
      <c r="L9" s="23"/>
      <c r="M9" s="23"/>
      <c r="N9" s="23"/>
      <c r="O9" s="48"/>
      <c r="P9" s="644"/>
      <c r="Q9" s="644"/>
      <c r="R9" s="644"/>
      <c r="S9" s="644"/>
      <c r="T9" s="644"/>
      <c r="U9" s="644"/>
      <c r="V9" s="644"/>
      <c r="W9" s="644"/>
      <c r="X9" s="644"/>
      <c r="Y9" s="644"/>
      <c r="Z9" s="644"/>
      <c r="AA9" s="46"/>
      <c r="AB9" s="49"/>
      <c r="AC9" s="51"/>
      <c r="AD9" s="51"/>
      <c r="AE9" s="52"/>
      <c r="AF9" s="52"/>
      <c r="AG9" s="52"/>
      <c r="AH9" s="52"/>
      <c r="AI9" s="51"/>
    </row>
    <row r="10" spans="1:42" s="33" customFormat="1" ht="8.1" customHeight="1">
      <c r="A10" s="48"/>
      <c r="B10" s="628"/>
      <c r="C10" s="629"/>
      <c r="D10" s="48"/>
      <c r="E10" s="48"/>
      <c r="F10" s="48"/>
      <c r="G10" s="48"/>
      <c r="H10" s="48"/>
      <c r="I10" s="48"/>
      <c r="J10" s="48"/>
      <c r="K10" s="48"/>
      <c r="L10" s="23"/>
      <c r="M10" s="23"/>
      <c r="N10" s="23"/>
      <c r="O10" s="48"/>
      <c r="P10" s="304"/>
      <c r="Q10" s="165"/>
      <c r="R10" s="165"/>
      <c r="S10" s="165"/>
      <c r="T10" s="165"/>
      <c r="U10" s="165"/>
      <c r="V10" s="296"/>
      <c r="W10" s="255"/>
      <c r="X10" s="255"/>
      <c r="Y10" s="46"/>
      <c r="Z10" s="48"/>
      <c r="AA10" s="46"/>
      <c r="AB10" s="49"/>
      <c r="AC10" s="52"/>
      <c r="AD10" s="52"/>
      <c r="AE10" s="52"/>
      <c r="AF10" s="52"/>
      <c r="AG10" s="52"/>
      <c r="AH10" s="52"/>
      <c r="AI10" s="51"/>
    </row>
    <row r="11" spans="1:42" s="33" customFormat="1" ht="13.5" customHeight="1">
      <c r="A11" s="48"/>
      <c r="B11" s="628"/>
      <c r="C11" s="629"/>
      <c r="D11" s="48"/>
      <c r="E11" s="48"/>
      <c r="F11" s="48"/>
      <c r="G11" s="48"/>
      <c r="H11" s="48"/>
      <c r="I11" s="48"/>
      <c r="J11" s="48"/>
      <c r="K11" s="48"/>
      <c r="L11" s="23"/>
      <c r="M11" s="23"/>
      <c r="N11" s="23"/>
      <c r="O11" s="48"/>
      <c r="P11" s="305"/>
      <c r="Q11" s="306" t="str">
        <f t="shared" ref="Q11:Z11" ca="1" si="0">IFERROR(IF(INDIRECT("'基礎データ（質問紙）'!"&amp;Q$4&amp;$R7)&lt;&gt;"",INDIRECT("'基礎データ（質問紙）'!"&amp;Q$4&amp;$R7),""),"")</f>
        <v>そのとおりだと思う</v>
      </c>
      <c r="R11" s="306" t="str">
        <f t="shared" ca="1" si="0"/>
        <v>どちらかといえば，そう思う</v>
      </c>
      <c r="S11" s="306" t="str">
        <f t="shared" ca="1" si="0"/>
        <v>どちらかといえば，そう思わない</v>
      </c>
      <c r="T11" s="306" t="str">
        <f t="shared" ca="1" si="0"/>
        <v>そう思わない</v>
      </c>
      <c r="U11" s="306" t="str">
        <f t="shared" ca="1" si="0"/>
        <v>その他・無回答</v>
      </c>
      <c r="V11" s="306" t="str">
        <f t="shared" ca="1" si="0"/>
        <v/>
      </c>
      <c r="W11" s="306" t="str">
        <f t="shared" ca="1" si="0"/>
        <v/>
      </c>
      <c r="X11" s="306" t="str">
        <f t="shared" ca="1" si="0"/>
        <v/>
      </c>
      <c r="Y11" s="306" t="str">
        <f t="shared" ca="1" si="0"/>
        <v/>
      </c>
      <c r="Z11" s="306" t="str">
        <f t="shared" ca="1" si="0"/>
        <v/>
      </c>
      <c r="AA11" s="46">
        <f>ROW()</f>
        <v>11</v>
      </c>
      <c r="AB11" s="49"/>
      <c r="AC11" s="52"/>
      <c r="AD11" s="52"/>
      <c r="AE11" s="52"/>
      <c r="AF11" s="52"/>
      <c r="AG11" s="52"/>
      <c r="AH11" s="52"/>
      <c r="AI11" s="51"/>
    </row>
    <row r="12" spans="1:42" s="33" customFormat="1" ht="13.5" customHeight="1">
      <c r="A12" s="48"/>
      <c r="B12" s="628"/>
      <c r="C12" s="629"/>
      <c r="D12" s="48"/>
      <c r="E12" s="48"/>
      <c r="F12" s="48"/>
      <c r="G12" s="48"/>
      <c r="H12" s="48"/>
      <c r="I12" s="48"/>
      <c r="J12" s="48"/>
      <c r="K12" s="48"/>
      <c r="L12" s="23"/>
      <c r="M12" s="23"/>
      <c r="N12" s="23"/>
      <c r="O12" s="48"/>
      <c r="P12" s="304" t="s">
        <v>0</v>
      </c>
      <c r="Q12" s="340" t="str">
        <f ca="1">IF($P7&lt;&gt;"",IF(VLOOKUP($P7,入力シート!$AC$7:$AN$26,Q$3,FALSE)&lt;&gt;"",VLOOKUP($P7,入力シート!$AC$7:$AN$26,Q$3,FALSE),""),"")</f>
        <v/>
      </c>
      <c r="R12" s="340" t="str">
        <f ca="1">IF($P7&lt;&gt;"",IF(VLOOKUP($P7,入力シート!$AC$7:$AN$26,R$3,FALSE)&lt;&gt;"",VLOOKUP($P7,入力シート!$AC$7:$AN$26,R$3,FALSE),""),"")</f>
        <v>○</v>
      </c>
      <c r="S12" s="340" t="str">
        <f ca="1">IF($P7&lt;&gt;"",IF(VLOOKUP($P7,入力シート!$AC$7:$AN$26,S$3,FALSE)&lt;&gt;"",VLOOKUP($P7,入力シート!$AC$7:$AN$26,S$3,FALSE),""),"")</f>
        <v/>
      </c>
      <c r="T12" s="340" t="str">
        <f ca="1">IF($P7&lt;&gt;"",IF(VLOOKUP($P7,入力シート!$AC$7:$AN$26,T$3,FALSE)&lt;&gt;"",VLOOKUP($P7,入力シート!$AC$7:$AN$26,T$3,FALSE),""),"")</f>
        <v/>
      </c>
      <c r="U12" s="340" t="str">
        <f ca="1">IF($P7&lt;&gt;"",IF(VLOOKUP($P7,入力シート!$AC$7:$AN$26,U$3,FALSE)&lt;&gt;"",VLOOKUP($P7,入力シート!$AC$7:$AN$26,U$3,FALSE),""),"")</f>
        <v/>
      </c>
      <c r="V12" s="340" t="str">
        <f ca="1">IF($P7&lt;&gt;"",IF(VLOOKUP($P7,入力シート!$AC$7:$AN$26,V$3,FALSE)&lt;&gt;"",VLOOKUP($P7,入力シート!$AC$7:$AN$26,V$3,FALSE),""),"")</f>
        <v/>
      </c>
      <c r="W12" s="340" t="str">
        <f ca="1">IF($P7&lt;&gt;"",IF(VLOOKUP($P7,入力シート!$AC$7:$AN$26,W$3,FALSE)&lt;&gt;"",VLOOKUP($P7,入力シート!$AC$7:$AN$26,W$3,FALSE),""),"")</f>
        <v/>
      </c>
      <c r="X12" s="340" t="str">
        <f ca="1">IF($P7&lt;&gt;"",IF(VLOOKUP($P7,入力シート!$AC$7:$AN$26,X$3,FALSE)&lt;&gt;"",VLOOKUP($P7,入力シート!$AC$7:$AN$26,X$3,FALSE),""),"")</f>
        <v/>
      </c>
      <c r="Y12" s="340" t="str">
        <f ca="1">IF($P7&lt;&gt;"",IF(VLOOKUP($P7,入力シート!$AC$7:$AN$26,Y$3,FALSE)&lt;&gt;"",VLOOKUP($P7,入力シート!$AC$7:$AN$26,Y$3,FALSE),""),"")</f>
        <v/>
      </c>
      <c r="Z12" s="341" t="str">
        <f ca="1">IF($P7&lt;&gt;"",IF(VLOOKUP($P7,入力シート!$AC$7:$AN$26,Z$3,FALSE)&lt;&gt;"",VLOOKUP($P7,入力シート!$AC$7:$AN$26,Z$3,FALSE),""),"")</f>
        <v/>
      </c>
      <c r="AA12" s="46"/>
      <c r="AB12" s="49"/>
      <c r="AC12" s="52"/>
      <c r="AD12" s="52"/>
      <c r="AE12" s="52"/>
      <c r="AF12" s="52"/>
      <c r="AG12" s="52"/>
      <c r="AH12" s="52"/>
      <c r="AI12" s="51"/>
    </row>
    <row r="13" spans="1:42" s="33" customFormat="1" ht="15" customHeight="1">
      <c r="A13" s="48"/>
      <c r="B13" s="628"/>
      <c r="C13" s="629"/>
      <c r="D13" s="48"/>
      <c r="E13" s="48"/>
      <c r="F13" s="48"/>
      <c r="G13" s="48"/>
      <c r="H13" s="48"/>
      <c r="I13" s="48"/>
      <c r="J13" s="48"/>
      <c r="K13" s="48"/>
      <c r="L13" s="23"/>
      <c r="M13" s="23"/>
      <c r="N13" s="23"/>
      <c r="O13" s="48"/>
      <c r="P13" s="304" t="s">
        <v>35</v>
      </c>
      <c r="Q13" s="254">
        <f ca="1">IF($P7&lt;&gt;"",IF(VLOOKUP($P7,'基礎データ（質問紙）'!$M$4:$X$210,Q$3,FALSE)&lt;&gt;"",VLOOKUP($P7,'基礎データ（質問紙）'!$M$4:$X$210,Q$3,FALSE),""),"")</f>
        <v>27.4</v>
      </c>
      <c r="R13" s="254">
        <f ca="1">IF($P7&lt;&gt;"",IF(VLOOKUP($P7,'基礎データ（質問紙）'!$M$4:$X$210,R$3,FALSE)&lt;&gt;"",VLOOKUP($P7,'基礎データ（質問紙）'!$M$4:$X$210,R$3,FALSE),""),"")</f>
        <v>66.099999999999994</v>
      </c>
      <c r="S13" s="254">
        <f ca="1">IF($P7&lt;&gt;"",IF(VLOOKUP($P7,'基礎データ（質問紙）'!$M$4:$X$210,S$3,FALSE)&lt;&gt;"",VLOOKUP($P7,'基礎データ（質問紙）'!$M$4:$X$210,S$3,FALSE),""),"")</f>
        <v>6.5</v>
      </c>
      <c r="T13" s="254">
        <f ca="1">IF($P7&lt;&gt;"",IF(VLOOKUP($P7,'基礎データ（質問紙）'!$M$4:$X$210,T$3,FALSE)&lt;&gt;"",VLOOKUP($P7,'基礎データ（質問紙）'!$M$4:$X$210,T$3,FALSE),""),"")</f>
        <v>0</v>
      </c>
      <c r="U13" s="254">
        <f ca="1">IF($P7&lt;&gt;"",IF(VLOOKUP($P7,'基礎データ（質問紙）'!$M$4:$X$210,U$3,FALSE)&lt;&gt;"",VLOOKUP($P7,'基礎データ（質問紙）'!$M$4:$X$210,U$3,FALSE),""),"")</f>
        <v>0</v>
      </c>
      <c r="V13" s="254" t="str">
        <f ca="1">IF($P7&lt;&gt;"",IF(VLOOKUP($P7,'基礎データ（質問紙）'!$M$4:$X$210,V$3,FALSE)&lt;&gt;"",VLOOKUP($P7,'基礎データ（質問紙）'!$M$4:$X$210,V$3,FALSE),""),"")</f>
        <v/>
      </c>
      <c r="W13" s="254" t="str">
        <f ca="1">IF($P7&lt;&gt;"",IF(VLOOKUP($P7,'基礎データ（質問紙）'!$M$4:$X$210,W$3,FALSE)&lt;&gt;"",VLOOKUP($P7,'基礎データ（質問紙）'!$M$4:$X$210,W$3,FALSE),""),"")</f>
        <v/>
      </c>
      <c r="X13" s="254" t="str">
        <f ca="1">IF($P7&lt;&gt;"",IF(VLOOKUP($P7,'基礎データ（質問紙）'!$M$4:$X$210,X$3,FALSE)&lt;&gt;"",VLOOKUP($P7,'基礎データ（質問紙）'!$M$4:$X$210,X$3,FALSE),""),"")</f>
        <v/>
      </c>
      <c r="Y13" s="254" t="str">
        <f ca="1">IF($P7&lt;&gt;"",IF(VLOOKUP($P7,'基礎データ（質問紙）'!$M$4:$X$210,Y$3,FALSE)&lt;&gt;"",VLOOKUP($P7,'基礎データ（質問紙）'!$M$4:$X$210,Y$3,FALSE),""),"")</f>
        <v/>
      </c>
      <c r="Z13" s="254" t="str">
        <f ca="1">IF($P7&lt;&gt;"",IF(VLOOKUP($P7,'基礎データ（質問紙）'!$M$4:$X$210,Z$3,FALSE)&lt;&gt;"",VLOOKUP($P7,'基礎データ（質問紙）'!$M$4:$X$210,Z$3,FALSE),""),"")</f>
        <v/>
      </c>
      <c r="AA13" s="46">
        <f ca="1">(P7-14)*2+3</f>
        <v>3</v>
      </c>
      <c r="AB13" s="49"/>
      <c r="AC13" s="52"/>
      <c r="AD13" s="52"/>
      <c r="AE13" s="52"/>
      <c r="AF13" s="52"/>
      <c r="AG13" s="52"/>
      <c r="AH13" s="52"/>
      <c r="AI13" s="51"/>
    </row>
    <row r="14" spans="1:42" s="33" customFormat="1" ht="15" customHeight="1" thickBot="1">
      <c r="A14" s="48"/>
      <c r="B14" s="630"/>
      <c r="C14" s="631"/>
      <c r="D14" s="48"/>
      <c r="E14" s="431">
        <f ca="1">IF(F14&lt;&gt;"",1,"")</f>
        <v>1</v>
      </c>
      <c r="F14" s="432" t="str">
        <f ca="1">IF(Q11&lt;&gt;"",Q11,"")</f>
        <v>そのとおりだと思う</v>
      </c>
      <c r="G14" s="431">
        <f ca="1">IF(H14&lt;&gt;"",2,"")</f>
        <v>2</v>
      </c>
      <c r="H14" s="432" t="str">
        <f ca="1">IF(R11&lt;&gt;"",R11,"")</f>
        <v>どちらかといえば，そう思う</v>
      </c>
      <c r="I14" s="431">
        <f ca="1">IF(J14&lt;&gt;"",3,"")</f>
        <v>3</v>
      </c>
      <c r="J14" s="432" t="str">
        <f ca="1">IF(S11&lt;&gt;"",S11,"")</f>
        <v>どちらかといえば，そう思わない</v>
      </c>
      <c r="K14" s="319"/>
      <c r="L14" s="23"/>
      <c r="M14" s="23"/>
      <c r="N14" s="23"/>
      <c r="O14" s="48"/>
      <c r="P14" s="304" t="s">
        <v>36</v>
      </c>
      <c r="Q14" s="254">
        <f t="shared" ref="Q14:Z14" ca="1" si="1">IF($P7&lt;&gt;"",IF(INDIRECT("'基礎データ（質問紙）'!"&amp;Q$4&amp;$AA13+3)&lt;&gt;"",INDIRECT("'基礎データ（質問紙）'!"&amp;Q$4&amp;$AA13+3),""),"")</f>
        <v>26.3</v>
      </c>
      <c r="R14" s="254">
        <f t="shared" ca="1" si="1"/>
        <v>67.099999999999994</v>
      </c>
      <c r="S14" s="254">
        <f t="shared" ca="1" si="1"/>
        <v>6.4</v>
      </c>
      <c r="T14" s="254">
        <f t="shared" ca="1" si="1"/>
        <v>0.1</v>
      </c>
      <c r="U14" s="254">
        <f t="shared" ca="1" si="1"/>
        <v>0</v>
      </c>
      <c r="V14" s="254" t="str">
        <f t="shared" ca="1" si="1"/>
        <v/>
      </c>
      <c r="W14" s="254" t="str">
        <f t="shared" ca="1" si="1"/>
        <v/>
      </c>
      <c r="X14" s="254" t="str">
        <f t="shared" ca="1" si="1"/>
        <v/>
      </c>
      <c r="Y14" s="254" t="str">
        <f t="shared" ca="1" si="1"/>
        <v/>
      </c>
      <c r="Z14" s="254" t="str">
        <f t="shared" ca="1" si="1"/>
        <v/>
      </c>
      <c r="AA14" s="246"/>
      <c r="AB14" s="49"/>
      <c r="AC14" s="52"/>
      <c r="AD14" s="52"/>
      <c r="AE14" s="52"/>
      <c r="AF14" s="52"/>
      <c r="AG14" s="52"/>
      <c r="AH14" s="52"/>
      <c r="AI14" s="51"/>
    </row>
    <row r="15" spans="1:42" s="33" customFormat="1" ht="20.100000000000001" customHeight="1">
      <c r="A15" s="48"/>
      <c r="B15" s="48"/>
      <c r="C15" s="48"/>
      <c r="D15" s="48"/>
      <c r="E15" s="431">
        <f ca="1">IF(F15&lt;&gt;"",4,"")</f>
        <v>4</v>
      </c>
      <c r="F15" s="432" t="str">
        <f ca="1">IF(T11&lt;&gt;"",T11,"")</f>
        <v>そう思わない</v>
      </c>
      <c r="G15" s="431">
        <f ca="1">IF(H15&lt;&gt;"",5,"")</f>
        <v>5</v>
      </c>
      <c r="H15" s="432" t="str">
        <f ca="1">IF(U11&lt;&gt;"",U11,"")</f>
        <v>その他・無回答</v>
      </c>
      <c r="I15" s="431" t="str">
        <f ca="1">IF(J15&lt;&gt;"",6,"")</f>
        <v/>
      </c>
      <c r="J15" s="432" t="str">
        <f ca="1">IF(V11&lt;&gt;"",V11,"")</f>
        <v/>
      </c>
      <c r="K15" s="319"/>
      <c r="L15" s="23"/>
      <c r="M15" s="23"/>
      <c r="N15" s="23"/>
      <c r="O15" s="48"/>
      <c r="P15" s="304"/>
      <c r="Q15" s="255" t="str">
        <f t="shared" ref="Q15:Z15" ca="1" si="2">IF(Q12="○",CELL("col",Q12),"")</f>
        <v/>
      </c>
      <c r="R15" s="255">
        <f t="shared" ca="1" si="2"/>
        <v>18</v>
      </c>
      <c r="S15" s="255" t="str">
        <f t="shared" ca="1" si="2"/>
        <v/>
      </c>
      <c r="T15" s="255" t="str">
        <f t="shared" ca="1" si="2"/>
        <v/>
      </c>
      <c r="U15" s="255" t="str">
        <f t="shared" ca="1" si="2"/>
        <v/>
      </c>
      <c r="V15" s="255" t="str">
        <f t="shared" ca="1" si="2"/>
        <v/>
      </c>
      <c r="W15" s="255" t="str">
        <f t="shared" ca="1" si="2"/>
        <v/>
      </c>
      <c r="X15" s="255" t="str">
        <f t="shared" ca="1" si="2"/>
        <v/>
      </c>
      <c r="Y15" s="255" t="str">
        <f t="shared" ca="1" si="2"/>
        <v/>
      </c>
      <c r="Z15" s="255" t="str">
        <f t="shared" ca="1" si="2"/>
        <v/>
      </c>
      <c r="AA15" s="296">
        <f ca="1">SUM(Q15:Z15)+64</f>
        <v>82</v>
      </c>
      <c r="AB15" s="49"/>
      <c r="AC15" s="52"/>
      <c r="AD15" s="52"/>
      <c r="AE15" s="52"/>
      <c r="AF15" s="52"/>
      <c r="AG15" s="52"/>
      <c r="AH15" s="52"/>
      <c r="AI15" s="51"/>
    </row>
    <row r="16" spans="1:42" s="33" customFormat="1" ht="20.100000000000001" customHeight="1">
      <c r="A16" s="48"/>
      <c r="B16" s="48"/>
      <c r="C16" s="48"/>
      <c r="D16" s="48"/>
      <c r="E16" s="431" t="str">
        <f ca="1">IF(F16&lt;&gt;"",7,"")</f>
        <v/>
      </c>
      <c r="F16" s="432" t="str">
        <f ca="1">IF(W11&lt;&gt;"",W11,"")</f>
        <v/>
      </c>
      <c r="G16" s="431" t="str">
        <f ca="1">IF(H16&lt;&gt;"",8,"")</f>
        <v/>
      </c>
      <c r="H16" s="432" t="str">
        <f ca="1">IF(X11&lt;&gt;"",X11,"")</f>
        <v/>
      </c>
      <c r="I16" s="431" t="str">
        <f ca="1">IF(J16&lt;&gt;"",9,"")</f>
        <v/>
      </c>
      <c r="J16" s="432" t="str">
        <f ca="1">IF(Y11&lt;&gt;"",Y11,"")</f>
        <v/>
      </c>
      <c r="K16" s="319"/>
      <c r="L16" s="23"/>
      <c r="M16" s="23"/>
      <c r="N16" s="23"/>
      <c r="O16" s="48"/>
      <c r="P16" s="304"/>
      <c r="Q16" s="307"/>
      <c r="R16" s="308"/>
      <c r="S16" s="255"/>
      <c r="T16" s="46"/>
      <c r="U16" s="307"/>
      <c r="V16" s="308"/>
      <c r="W16" s="255"/>
      <c r="X16" s="46"/>
      <c r="Y16" s="46"/>
      <c r="Z16" s="48"/>
      <c r="AA16" s="46"/>
      <c r="AB16" s="49"/>
      <c r="AC16" s="52"/>
      <c r="AD16" s="52"/>
      <c r="AE16" s="52"/>
      <c r="AF16" s="52"/>
      <c r="AG16" s="52"/>
      <c r="AH16" s="52"/>
      <c r="AI16" s="51"/>
    </row>
    <row r="17" spans="1:35" s="33" customFormat="1" ht="8.1" customHeight="1" thickBot="1">
      <c r="A17" s="48"/>
      <c r="B17" s="48"/>
      <c r="C17" s="48"/>
      <c r="D17" s="48"/>
      <c r="E17" s="48"/>
      <c r="F17" s="48"/>
      <c r="G17" s="48"/>
      <c r="H17" s="48"/>
      <c r="I17" s="48"/>
      <c r="J17" s="48"/>
      <c r="K17" s="48"/>
      <c r="L17" s="23"/>
      <c r="M17" s="23"/>
      <c r="N17" s="23"/>
      <c r="O17" s="48"/>
      <c r="P17" s="304"/>
      <c r="Q17" s="307"/>
      <c r="R17" s="308"/>
      <c r="S17" s="255"/>
      <c r="T17" s="46"/>
      <c r="U17" s="307"/>
      <c r="V17" s="308"/>
      <c r="W17" s="255"/>
      <c r="X17" s="46"/>
      <c r="Y17" s="46"/>
      <c r="Z17" s="48"/>
      <c r="AA17" s="46"/>
      <c r="AB17" s="49"/>
      <c r="AC17" s="52"/>
      <c r="AD17" s="52"/>
      <c r="AE17" s="52"/>
      <c r="AF17" s="52"/>
      <c r="AG17" s="52"/>
      <c r="AH17" s="52"/>
      <c r="AI17" s="51"/>
    </row>
    <row r="18" spans="1:35" s="33" customFormat="1" ht="20.100000000000001" customHeight="1">
      <c r="A18" s="48"/>
      <c r="B18" s="624">
        <f ca="1">IF(P18&lt;&gt;"",P18,"")</f>
        <v>17</v>
      </c>
      <c r="C18" s="625"/>
      <c r="D18" s="48"/>
      <c r="E18" s="121" t="s">
        <v>47</v>
      </c>
      <c r="F18" s="653" t="str">
        <f ca="1">"「"&amp;S18&amp;"」を選択"</f>
        <v>「どちらかといえば，そう思う」を選択</v>
      </c>
      <c r="G18" s="653"/>
      <c r="H18" s="653"/>
      <c r="I18" s="653"/>
      <c r="J18" s="653"/>
      <c r="K18" s="66"/>
      <c r="L18" s="23"/>
      <c r="M18" s="23"/>
      <c r="N18" s="23"/>
      <c r="O18" s="48"/>
      <c r="P18" s="302">
        <f ca="1">IF(INDIRECT("入力シート!AC"&amp;Q18)&lt;&gt;0,INDIRECT("入力シート!AC"&amp;Q18),"")</f>
        <v>17</v>
      </c>
      <c r="Q18" s="298">
        <f ca="1">Q7+1</f>
        <v>8</v>
      </c>
      <c r="R18" s="303">
        <f ca="1">P18+198</f>
        <v>215</v>
      </c>
      <c r="S18" s="165" t="str">
        <f ca="1">IFERROR(INDIRECT(CHAR(AA25)&amp;AA21),"")</f>
        <v>どちらかといえば，そう思う</v>
      </c>
      <c r="T18" s="298"/>
      <c r="U18" s="298"/>
      <c r="V18" s="296"/>
      <c r="W18" s="255"/>
      <c r="X18" s="255"/>
      <c r="Y18" s="46"/>
      <c r="Z18" s="48"/>
      <c r="AA18" s="46"/>
      <c r="AB18" s="49"/>
      <c r="AC18" s="52"/>
      <c r="AD18" s="52"/>
      <c r="AE18" s="52"/>
      <c r="AF18" s="52"/>
      <c r="AG18" s="52"/>
      <c r="AH18" s="52"/>
      <c r="AI18" s="51"/>
    </row>
    <row r="19" spans="1:35" s="33" customFormat="1" ht="6" customHeight="1">
      <c r="A19" s="48"/>
      <c r="B19" s="626" t="str">
        <f ca="1">IF(P19&lt;&gt;"",P19,"")</f>
        <v>調査対象学年の児童は，学級やグループでの話合いなどの活動で，自分の考えを相手にしっかりと伝えることができていると思いますか</v>
      </c>
      <c r="C19" s="627"/>
      <c r="D19" s="48"/>
      <c r="E19" s="48"/>
      <c r="F19" s="48"/>
      <c r="G19" s="48"/>
      <c r="H19" s="48"/>
      <c r="I19" s="48"/>
      <c r="J19" s="48"/>
      <c r="K19" s="48"/>
      <c r="L19" s="23"/>
      <c r="M19" s="23"/>
      <c r="N19" s="23"/>
      <c r="O19" s="48"/>
      <c r="P19" s="644" t="str">
        <f ca="1">IF(P18&lt;&gt;"",VLOOKUP(P18,入力シート!$AC$7:$AN$33,2,FALSE),"")</f>
        <v>調査対象学年の児童は，学級やグループでの話合いなどの活動で，自分の考えを相手にしっかりと伝えることができていると思いますか</v>
      </c>
      <c r="Q19" s="644"/>
      <c r="R19" s="644"/>
      <c r="S19" s="644"/>
      <c r="T19" s="644"/>
      <c r="U19" s="644"/>
      <c r="V19" s="644"/>
      <c r="W19" s="644"/>
      <c r="X19" s="644"/>
      <c r="Y19" s="644"/>
      <c r="Z19" s="644"/>
      <c r="AA19" s="46"/>
      <c r="AB19" s="49"/>
      <c r="AC19" s="52"/>
      <c r="AD19" s="52"/>
      <c r="AE19" s="52"/>
      <c r="AF19" s="52"/>
      <c r="AG19" s="52"/>
      <c r="AH19" s="52"/>
      <c r="AI19" s="51"/>
    </row>
    <row r="20" spans="1:35" s="33" customFormat="1" ht="8.1" customHeight="1">
      <c r="A20" s="48"/>
      <c r="B20" s="628"/>
      <c r="C20" s="629"/>
      <c r="D20" s="48"/>
      <c r="E20" s="48"/>
      <c r="F20" s="48"/>
      <c r="G20" s="48"/>
      <c r="H20" s="251"/>
      <c r="I20" s="48"/>
      <c r="J20" s="251"/>
      <c r="K20" s="48"/>
      <c r="L20" s="23"/>
      <c r="M20" s="23"/>
      <c r="N20" s="23"/>
      <c r="O20" s="48"/>
      <c r="P20" s="644"/>
      <c r="Q20" s="644"/>
      <c r="R20" s="644"/>
      <c r="S20" s="644"/>
      <c r="T20" s="644"/>
      <c r="U20" s="644"/>
      <c r="V20" s="644"/>
      <c r="W20" s="644"/>
      <c r="X20" s="644"/>
      <c r="Y20" s="644"/>
      <c r="Z20" s="644"/>
      <c r="AA20" s="46"/>
      <c r="AB20" s="49"/>
      <c r="AC20" s="52"/>
      <c r="AD20" s="52"/>
      <c r="AE20" s="52"/>
      <c r="AF20" s="52"/>
      <c r="AG20" s="52"/>
      <c r="AH20" s="52"/>
      <c r="AI20" s="51"/>
    </row>
    <row r="21" spans="1:35" s="33" customFormat="1" ht="13.5" customHeight="1">
      <c r="A21" s="48"/>
      <c r="B21" s="628"/>
      <c r="C21" s="629"/>
      <c r="D21" s="48"/>
      <c r="E21" s="48"/>
      <c r="F21" s="48"/>
      <c r="G21" s="48"/>
      <c r="H21" s="48"/>
      <c r="I21" s="48"/>
      <c r="J21" s="48"/>
      <c r="K21" s="48"/>
      <c r="L21" s="23"/>
      <c r="M21" s="23"/>
      <c r="N21" s="23"/>
      <c r="O21" s="48"/>
      <c r="P21" s="305"/>
      <c r="Q21" s="306" t="str">
        <f t="shared" ref="Q21:Z21" ca="1" si="3">IFERROR(IF(INDIRECT("'基礎データ（質問紙）'!"&amp;Q$4&amp;$R18)&lt;&gt;"",INDIRECT("'基礎データ（質問紙）'!"&amp;Q$4&amp;$R18),""),"")</f>
        <v>そのとおりだと思う</v>
      </c>
      <c r="R21" s="306" t="str">
        <f t="shared" ca="1" si="3"/>
        <v>どちらかといえば，そう思う</v>
      </c>
      <c r="S21" s="306" t="str">
        <f t="shared" ca="1" si="3"/>
        <v>どちらかといえば，そう思わない</v>
      </c>
      <c r="T21" s="306" t="str">
        <f t="shared" ca="1" si="3"/>
        <v>そう思わない</v>
      </c>
      <c r="U21" s="306" t="str">
        <f t="shared" ca="1" si="3"/>
        <v>その他・無回答</v>
      </c>
      <c r="V21" s="306" t="str">
        <f t="shared" ca="1" si="3"/>
        <v/>
      </c>
      <c r="W21" s="306" t="str">
        <f t="shared" ca="1" si="3"/>
        <v/>
      </c>
      <c r="X21" s="306" t="str">
        <f t="shared" ca="1" si="3"/>
        <v/>
      </c>
      <c r="Y21" s="306" t="str">
        <f t="shared" ca="1" si="3"/>
        <v/>
      </c>
      <c r="Z21" s="306" t="str">
        <f t="shared" ca="1" si="3"/>
        <v/>
      </c>
      <c r="AA21" s="46">
        <f>ROW()</f>
        <v>21</v>
      </c>
      <c r="AB21" s="49"/>
      <c r="AC21" s="52"/>
      <c r="AD21" s="52"/>
      <c r="AE21" s="52"/>
      <c r="AF21" s="52"/>
      <c r="AG21" s="52"/>
      <c r="AH21" s="52"/>
      <c r="AI21" s="51"/>
    </row>
    <row r="22" spans="1:35" s="33" customFormat="1" ht="13.5" customHeight="1">
      <c r="A22" s="48"/>
      <c r="B22" s="628"/>
      <c r="C22" s="629"/>
      <c r="D22" s="48"/>
      <c r="E22" s="48"/>
      <c r="F22" s="48"/>
      <c r="G22" s="48"/>
      <c r="H22" s="48"/>
      <c r="I22" s="48"/>
      <c r="J22" s="48"/>
      <c r="K22" s="48"/>
      <c r="L22" s="23"/>
      <c r="M22" s="23"/>
      <c r="N22" s="23"/>
      <c r="O22" s="48"/>
      <c r="P22" s="304" t="s">
        <v>0</v>
      </c>
      <c r="Q22" s="340" t="str">
        <f ca="1">IF($P18&lt;&gt;"",IF(VLOOKUP($P18,入力シート!$AC$7:$AN$26,Q$3,FALSE)&lt;&gt;"",VLOOKUP($P18,入力シート!$AC$7:$AN$26,Q$3,FALSE),""),"")</f>
        <v/>
      </c>
      <c r="R22" s="340" t="str">
        <f ca="1">IF($P18&lt;&gt;"",IF(VLOOKUP($P18,入力シート!$AC$7:$AN$26,R$3,FALSE)&lt;&gt;"",VLOOKUP($P18,入力シート!$AC$7:$AN$26,R$3,FALSE),""),"")</f>
        <v>○</v>
      </c>
      <c r="S22" s="340" t="str">
        <f ca="1">IF($P18&lt;&gt;"",IF(VLOOKUP($P18,入力シート!$AC$7:$AN$26,S$3,FALSE)&lt;&gt;"",VLOOKUP($P18,入力シート!$AC$7:$AN$26,S$3,FALSE),""),"")</f>
        <v/>
      </c>
      <c r="T22" s="340" t="str">
        <f ca="1">IF($P18&lt;&gt;"",IF(VLOOKUP($P18,入力シート!$AC$7:$AN$26,T$3,FALSE)&lt;&gt;"",VLOOKUP($P18,入力シート!$AC$7:$AN$26,T$3,FALSE),""),"")</f>
        <v/>
      </c>
      <c r="U22" s="340" t="str">
        <f ca="1">IF($P18&lt;&gt;"",IF(VLOOKUP($P18,入力シート!$AC$7:$AN$26,U$3,FALSE)&lt;&gt;"",VLOOKUP($P18,入力シート!$AC$7:$AN$26,U$3,FALSE),""),"")</f>
        <v/>
      </c>
      <c r="V22" s="340" t="str">
        <f ca="1">IF($P18&lt;&gt;"",IF(VLOOKUP($P18,入力シート!$AC$7:$AN$26,V$3,FALSE)&lt;&gt;"",VLOOKUP($P18,入力シート!$AC$7:$AN$26,V$3,FALSE),""),"")</f>
        <v/>
      </c>
      <c r="W22" s="340" t="str">
        <f ca="1">IF($P18&lt;&gt;"",IF(VLOOKUP($P18,入力シート!$AC$7:$AN$26,W$3,FALSE)&lt;&gt;"",VLOOKUP($P18,入力シート!$AC$7:$AN$26,W$3,FALSE),""),"")</f>
        <v/>
      </c>
      <c r="X22" s="340" t="str">
        <f ca="1">IF($P18&lt;&gt;"",IF(VLOOKUP($P18,入力シート!$AC$7:$AN$26,X$3,FALSE)&lt;&gt;"",VLOOKUP($P18,入力シート!$AC$7:$AN$26,X$3,FALSE),""),"")</f>
        <v/>
      </c>
      <c r="Y22" s="340" t="str">
        <f ca="1">IF($P18&lt;&gt;"",IF(VLOOKUP($P18,入力シート!$AC$7:$AN$26,Y$3,FALSE)&lt;&gt;"",VLOOKUP($P18,入力シート!$AC$7:$AN$26,Y$3,FALSE),""),"")</f>
        <v/>
      </c>
      <c r="Z22" s="340" t="str">
        <f ca="1">IF($P18&lt;&gt;"",IF(VLOOKUP($P18,入力シート!$AC$7:$AN$26,Z$3,FALSE)&lt;&gt;"",VLOOKUP($P18,入力シート!$AC$7:$AN$26,Z$3,FALSE),""),"")</f>
        <v/>
      </c>
      <c r="AA22" s="46"/>
      <c r="AB22" s="49"/>
      <c r="AC22" s="52"/>
      <c r="AD22" s="52"/>
      <c r="AE22" s="52"/>
      <c r="AF22" s="52"/>
      <c r="AG22" s="52"/>
      <c r="AH22" s="52"/>
      <c r="AI22" s="51"/>
    </row>
    <row r="23" spans="1:35" s="33" customFormat="1" ht="15" customHeight="1">
      <c r="A23" s="48"/>
      <c r="B23" s="628"/>
      <c r="C23" s="629"/>
      <c r="D23" s="48"/>
      <c r="E23" s="48"/>
      <c r="F23" s="48"/>
      <c r="G23" s="48"/>
      <c r="H23" s="48"/>
      <c r="I23" s="48"/>
      <c r="J23" s="48"/>
      <c r="K23" s="48"/>
      <c r="L23" s="23"/>
      <c r="M23" s="23"/>
      <c r="N23" s="23"/>
      <c r="O23" s="48"/>
      <c r="P23" s="304" t="s">
        <v>35</v>
      </c>
      <c r="Q23" s="254">
        <f ca="1">IF($P18&lt;&gt;"",IF(VLOOKUP($P18,'基礎データ（質問紙）'!$M$4:$X$210,Q$3,FALSE)&lt;&gt;"",VLOOKUP($P18,'基礎データ（質問紙）'!$M$4:$X$210,Q$3,FALSE),""),"")</f>
        <v>13.4</v>
      </c>
      <c r="R23" s="254">
        <f ca="1">IF($P18&lt;&gt;"",IF(VLOOKUP($P18,'基礎データ（質問紙）'!$M$4:$X$210,R$3,FALSE)&lt;&gt;"",VLOOKUP($P18,'基礎データ（質問紙）'!$M$4:$X$210,R$3,FALSE),""),"")</f>
        <v>66.400000000000006</v>
      </c>
      <c r="S23" s="254">
        <f ca="1">IF($P18&lt;&gt;"",IF(VLOOKUP($P18,'基礎データ（質問紙）'!$M$4:$X$210,S$3,FALSE)&lt;&gt;"",VLOOKUP($P18,'基礎データ（質問紙）'!$M$4:$X$210,S$3,FALSE),""),"")</f>
        <v>19.899999999999999</v>
      </c>
      <c r="T23" s="254">
        <f ca="1">IF($P18&lt;&gt;"",IF(VLOOKUP($P18,'基礎データ（質問紙）'!$M$4:$X$210,T$3,FALSE)&lt;&gt;"",VLOOKUP($P18,'基礎データ（質問紙）'!$M$4:$X$210,T$3,FALSE),""),"")</f>
        <v>0.3</v>
      </c>
      <c r="U23" s="254">
        <f ca="1">IF($P18&lt;&gt;"",IF(VLOOKUP($P18,'基礎データ（質問紙）'!$M$4:$X$210,U$3,FALSE)&lt;&gt;"",VLOOKUP($P18,'基礎データ（質問紙）'!$M$4:$X$210,U$3,FALSE),""),"")</f>
        <v>0</v>
      </c>
      <c r="V23" s="254" t="str">
        <f ca="1">IF($P18&lt;&gt;"",IF(VLOOKUP($P18,'基礎データ（質問紙）'!$M$4:$X$210,V$3,FALSE)&lt;&gt;"",VLOOKUP($P18,'基礎データ（質問紙）'!$M$4:$X$210,V$3,FALSE),""),"")</f>
        <v/>
      </c>
      <c r="W23" s="254" t="str">
        <f ca="1">IF($P18&lt;&gt;"",IF(VLOOKUP($P18,'基礎データ（質問紙）'!$M$4:$X$210,W$3,FALSE)&lt;&gt;"",VLOOKUP($P18,'基礎データ（質問紙）'!$M$4:$X$210,W$3,FALSE),""),"")</f>
        <v/>
      </c>
      <c r="X23" s="254" t="str">
        <f ca="1">IF($P18&lt;&gt;"",IF(VLOOKUP($P18,'基礎データ（質問紙）'!$M$4:$X$210,X$3,FALSE)&lt;&gt;"",VLOOKUP($P18,'基礎データ（質問紙）'!$M$4:$X$210,X$3,FALSE),""),"")</f>
        <v/>
      </c>
      <c r="Y23" s="254" t="str">
        <f ca="1">IF($P18&lt;&gt;"",IF(VLOOKUP($P18,'基礎データ（質問紙）'!$M$4:$X$210,Y$3,FALSE)&lt;&gt;"",VLOOKUP($P18,'基礎データ（質問紙）'!$M$4:$X$210,Y$3,FALSE),""),"")</f>
        <v/>
      </c>
      <c r="Z23" s="254" t="str">
        <f ca="1">IF($P18&lt;&gt;"",IF(VLOOKUP($P18,'基礎データ（質問紙）'!$M$4:$X$210,Z$3,FALSE)&lt;&gt;"",VLOOKUP($P18,'基礎データ（質問紙）'!$M$4:$X$210,Z$3,FALSE),""),"")</f>
        <v/>
      </c>
      <c r="AA23" s="46">
        <f ca="1">(P18-14)*2+3</f>
        <v>9</v>
      </c>
      <c r="AB23" s="49"/>
      <c r="AC23" s="52"/>
      <c r="AD23" s="52"/>
      <c r="AE23" s="52"/>
      <c r="AF23" s="52"/>
      <c r="AG23" s="52"/>
      <c r="AH23" s="52"/>
      <c r="AI23" s="51"/>
    </row>
    <row r="24" spans="1:35" s="33" customFormat="1" ht="15" customHeight="1">
      <c r="A24" s="48"/>
      <c r="B24" s="628"/>
      <c r="C24" s="629"/>
      <c r="D24" s="48"/>
      <c r="E24" s="48"/>
      <c r="F24" s="48"/>
      <c r="G24" s="48"/>
      <c r="H24" s="48"/>
      <c r="I24" s="48"/>
      <c r="J24" s="48"/>
      <c r="K24" s="48"/>
      <c r="L24" s="23"/>
      <c r="M24" s="23"/>
      <c r="N24" s="23"/>
      <c r="O24" s="48"/>
      <c r="P24" s="304" t="s">
        <v>36</v>
      </c>
      <c r="Q24" s="254">
        <f ca="1">IF($P18&lt;&gt;"",IF(INDIRECT("'基礎データ（質問紙）'!"&amp;Q$4&amp;$AA23+3)&lt;&gt;"",INDIRECT("'基礎データ（質問紙）'!"&amp;Q$4&amp;$AA23+3),""),"")</f>
        <v>11.4</v>
      </c>
      <c r="R24" s="254">
        <f ca="1">IF($P18&lt;&gt;"",IF(INDIRECT("'基礎データ（質問紙）'!"&amp;R$4&amp;$AA23+3)&lt;&gt;"",INDIRECT("'基礎データ（質問紙）'!"&amp;R$4&amp;$AA23+3),""),"")</f>
        <v>63.2</v>
      </c>
      <c r="S24" s="254">
        <f t="shared" ref="S24:Z24" ca="1" si="4">IF($P18&lt;&gt;"",IF(INDIRECT("'基礎データ（質問紙）'!"&amp;S$4&amp;$AA23+3)&lt;&gt;"",INDIRECT("'基礎データ（質問紙）'!"&amp;S$4&amp;$AA23+3),""),"")</f>
        <v>24.8</v>
      </c>
      <c r="T24" s="254">
        <f t="shared" ca="1" si="4"/>
        <v>0.5</v>
      </c>
      <c r="U24" s="254">
        <f t="shared" ca="1" si="4"/>
        <v>0.1</v>
      </c>
      <c r="V24" s="254" t="str">
        <f t="shared" ca="1" si="4"/>
        <v/>
      </c>
      <c r="W24" s="254" t="str">
        <f t="shared" ca="1" si="4"/>
        <v/>
      </c>
      <c r="X24" s="254" t="str">
        <f t="shared" ca="1" si="4"/>
        <v/>
      </c>
      <c r="Y24" s="254" t="str">
        <f t="shared" ca="1" si="4"/>
        <v/>
      </c>
      <c r="Z24" s="254" t="str">
        <f t="shared" ca="1" si="4"/>
        <v/>
      </c>
      <c r="AA24" s="246"/>
      <c r="AB24" s="49"/>
      <c r="AC24" s="52"/>
      <c r="AD24" s="52"/>
      <c r="AE24" s="52"/>
      <c r="AF24" s="52"/>
      <c r="AG24" s="52"/>
      <c r="AH24" s="52"/>
      <c r="AI24" s="51"/>
    </row>
    <row r="25" spans="1:35" s="33" customFormat="1" ht="20.100000000000001" customHeight="1" thickBot="1">
      <c r="A25" s="48"/>
      <c r="B25" s="630"/>
      <c r="C25" s="631"/>
      <c r="D25" s="48"/>
      <c r="E25" s="431">
        <f ca="1">IF(F25&lt;&gt;"",1,"")</f>
        <v>1</v>
      </c>
      <c r="F25" s="432" t="str">
        <f ca="1">IF(Q21&lt;&gt;"",Q21,"")</f>
        <v>そのとおりだと思う</v>
      </c>
      <c r="G25" s="431">
        <f ca="1">IF(H25&lt;&gt;"",2,"")</f>
        <v>2</v>
      </c>
      <c r="H25" s="432" t="str">
        <f ca="1">IF(R21&lt;&gt;"",R21,"")</f>
        <v>どちらかといえば，そう思う</v>
      </c>
      <c r="I25" s="431">
        <f ca="1">IF(J25&lt;&gt;"",3,"")</f>
        <v>3</v>
      </c>
      <c r="J25" s="432" t="str">
        <f ca="1">IF(S21&lt;&gt;"",S21,"")</f>
        <v>どちらかといえば，そう思わない</v>
      </c>
      <c r="K25" s="319"/>
      <c r="L25" s="23"/>
      <c r="M25" s="23"/>
      <c r="N25" s="23"/>
      <c r="O25" s="48"/>
      <c r="P25" s="304"/>
      <c r="Q25" s="255" t="str">
        <f t="shared" ref="Q25:Z25" ca="1" si="5">IF(Q22="○",CELL("col",Q22),"")</f>
        <v/>
      </c>
      <c r="R25" s="255">
        <f t="shared" ca="1" si="5"/>
        <v>18</v>
      </c>
      <c r="S25" s="255" t="str">
        <f t="shared" ca="1" si="5"/>
        <v/>
      </c>
      <c r="T25" s="255" t="str">
        <f t="shared" ca="1" si="5"/>
        <v/>
      </c>
      <c r="U25" s="255" t="str">
        <f t="shared" ca="1" si="5"/>
        <v/>
      </c>
      <c r="V25" s="255" t="str">
        <f t="shared" ca="1" si="5"/>
        <v/>
      </c>
      <c r="W25" s="255" t="str">
        <f t="shared" ca="1" si="5"/>
        <v/>
      </c>
      <c r="X25" s="255" t="str">
        <f t="shared" ca="1" si="5"/>
        <v/>
      </c>
      <c r="Y25" s="255" t="str">
        <f t="shared" ca="1" si="5"/>
        <v/>
      </c>
      <c r="Z25" s="255" t="str">
        <f t="shared" ca="1" si="5"/>
        <v/>
      </c>
      <c r="AA25" s="296">
        <f ca="1">SUM(Q25:Z25)+64</f>
        <v>82</v>
      </c>
      <c r="AB25" s="49"/>
      <c r="AC25" s="52"/>
      <c r="AD25" s="52"/>
      <c r="AE25" s="52"/>
      <c r="AF25" s="52"/>
      <c r="AG25" s="52"/>
      <c r="AH25" s="52"/>
      <c r="AI25" s="51"/>
    </row>
    <row r="26" spans="1:35" s="33" customFormat="1" ht="20.100000000000001" customHeight="1">
      <c r="A26" s="48"/>
      <c r="B26" s="48"/>
      <c r="C26" s="48"/>
      <c r="D26" s="48"/>
      <c r="E26" s="431">
        <f ca="1">IF(F26&lt;&gt;"",4,"")</f>
        <v>4</v>
      </c>
      <c r="F26" s="432" t="str">
        <f ca="1">IF(T21&lt;&gt;"",T21,"")</f>
        <v>そう思わない</v>
      </c>
      <c r="G26" s="431">
        <f ca="1">IF(H26&lt;&gt;"",5,"")</f>
        <v>5</v>
      </c>
      <c r="H26" s="432" t="str">
        <f ca="1">IF(U21&lt;&gt;"",U21,"")</f>
        <v>その他・無回答</v>
      </c>
      <c r="I26" s="431" t="str">
        <f ca="1">IF(J26&lt;&gt;"",6,"")</f>
        <v/>
      </c>
      <c r="J26" s="432" t="str">
        <f ca="1">IF(V21&lt;&gt;"",V21,"")</f>
        <v/>
      </c>
      <c r="K26" s="319"/>
      <c r="L26" s="23"/>
      <c r="M26" s="23"/>
      <c r="N26" s="23"/>
      <c r="O26" s="48"/>
      <c r="P26" s="255"/>
      <c r="Q26" s="255"/>
      <c r="R26" s="255"/>
      <c r="S26" s="255"/>
      <c r="T26" s="255"/>
      <c r="U26" s="255"/>
      <c r="V26" s="255"/>
      <c r="W26" s="296"/>
      <c r="X26" s="255"/>
      <c r="Y26" s="46"/>
      <c r="Z26" s="48"/>
      <c r="AA26" s="255"/>
      <c r="AB26" s="49"/>
      <c r="AC26" s="52"/>
      <c r="AD26" s="52"/>
      <c r="AE26" s="52"/>
      <c r="AF26" s="52"/>
      <c r="AG26" s="52"/>
      <c r="AH26" s="52"/>
      <c r="AI26" s="51"/>
    </row>
    <row r="27" spans="1:35" s="33" customFormat="1" ht="20.100000000000001" customHeight="1">
      <c r="A27" s="48"/>
      <c r="B27" s="46"/>
      <c r="C27" s="46"/>
      <c r="D27" s="48"/>
      <c r="E27" s="431" t="str">
        <f ca="1">IF(F27&lt;&gt;"",7,"")</f>
        <v/>
      </c>
      <c r="F27" s="432" t="str">
        <f ca="1">IF(W21&lt;&gt;"",W21,"")</f>
        <v/>
      </c>
      <c r="G27" s="431" t="str">
        <f ca="1">IF(H27&lt;&gt;"",8,"")</f>
        <v/>
      </c>
      <c r="H27" s="432" t="str">
        <f ca="1">IF(X21&lt;&gt;"",X21,"")</f>
        <v/>
      </c>
      <c r="I27" s="431" t="str">
        <f ca="1">IF(J27&lt;&gt;"",9,"")</f>
        <v/>
      </c>
      <c r="J27" s="432" t="str">
        <f ca="1">IF(Y21&lt;&gt;"",Y21,"")</f>
        <v/>
      </c>
      <c r="K27" s="319"/>
      <c r="L27" s="23"/>
      <c r="M27" s="23"/>
      <c r="N27" s="23"/>
      <c r="O27" s="48"/>
      <c r="P27" s="302">
        <f ca="1">IF(INDIRECT("入力シート!AC"&amp;Q27)&lt;&gt;0,INDIRECT("入力シート!AC"&amp;Q27),"")</f>
        <v>18</v>
      </c>
      <c r="Q27" s="298">
        <f ca="1">Q18+1</f>
        <v>9</v>
      </c>
      <c r="R27" s="303">
        <f ca="1">P27+198</f>
        <v>216</v>
      </c>
      <c r="S27" s="298"/>
      <c r="T27" s="298"/>
      <c r="U27" s="298"/>
      <c r="V27" s="296"/>
      <c r="W27" s="255"/>
      <c r="X27" s="46"/>
      <c r="Y27" s="46"/>
      <c r="Z27" s="48"/>
      <c r="AA27" s="255"/>
      <c r="AB27" s="49"/>
      <c r="AC27" s="52"/>
      <c r="AD27" s="52"/>
      <c r="AE27" s="52"/>
      <c r="AF27" s="52"/>
      <c r="AG27" s="52"/>
      <c r="AH27" s="52"/>
      <c r="AI27" s="51"/>
    </row>
    <row r="28" spans="1:35" s="33" customFormat="1" ht="8.1" customHeight="1" thickBot="1">
      <c r="A28" s="48"/>
      <c r="B28" s="48"/>
      <c r="C28" s="48"/>
      <c r="D28" s="48"/>
      <c r="E28" s="48"/>
      <c r="F28" s="48"/>
      <c r="G28" s="48"/>
      <c r="H28" s="48"/>
      <c r="I28" s="48"/>
      <c r="J28" s="48"/>
      <c r="K28" s="48"/>
      <c r="L28" s="23"/>
      <c r="M28" s="23"/>
      <c r="N28" s="23"/>
      <c r="O28" s="48"/>
      <c r="S28" s="165" t="str">
        <f ca="1">IFERROR(INDIRECT(CHAR(AA35)&amp;AA30),"")</f>
        <v>どちらかといえば，そう思う</v>
      </c>
      <c r="T28" s="298"/>
      <c r="U28" s="298"/>
      <c r="V28" s="296"/>
      <c r="W28" s="255"/>
      <c r="X28" s="255"/>
      <c r="Y28" s="46"/>
      <c r="Z28" s="48"/>
      <c r="AA28" s="46"/>
      <c r="AB28" s="49"/>
      <c r="AC28" s="52"/>
      <c r="AD28" s="52"/>
      <c r="AE28" s="52"/>
      <c r="AF28" s="52"/>
      <c r="AG28" s="52"/>
      <c r="AH28" s="52"/>
      <c r="AI28" s="51"/>
    </row>
    <row r="29" spans="1:35" s="33" customFormat="1" ht="20.100000000000001" customHeight="1">
      <c r="A29" s="48"/>
      <c r="B29" s="624">
        <f ca="1">IF(P27&lt;&gt;"",P27,"")</f>
        <v>18</v>
      </c>
      <c r="C29" s="625"/>
      <c r="D29" s="48"/>
      <c r="E29" s="121" t="s">
        <v>47</v>
      </c>
      <c r="F29" s="653" t="str">
        <f ca="1">"「"&amp;S28&amp;"」を選択"</f>
        <v>「どちらかといえば，そう思う」を選択</v>
      </c>
      <c r="G29" s="653"/>
      <c r="H29" s="653"/>
      <c r="I29" s="653"/>
      <c r="J29" s="653"/>
      <c r="K29" s="66"/>
      <c r="L29" s="23"/>
      <c r="M29" s="23"/>
      <c r="N29" s="23"/>
      <c r="O29" s="48"/>
      <c r="P29" s="304" t="str">
        <f ca="1">IF(P27&lt;&gt;"",VLOOKUP(P27,入力シート!$AC$7:$AN$33,2,FALSE),"")</f>
        <v>調査対象学年の児童は，学級やグループでの話合いなどの活動で，相手の考えを最後まで聞くことができていると思いますか</v>
      </c>
      <c r="Q29" s="165"/>
      <c r="R29" s="165"/>
      <c r="S29" s="165"/>
      <c r="T29" s="165"/>
      <c r="U29" s="165"/>
      <c r="V29" s="296"/>
      <c r="W29" s="255"/>
      <c r="X29" s="255"/>
      <c r="Y29" s="46"/>
      <c r="Z29" s="48"/>
      <c r="AA29" s="46"/>
      <c r="AB29" s="49"/>
      <c r="AC29" s="52"/>
      <c r="AD29" s="52"/>
      <c r="AE29" s="52"/>
      <c r="AF29" s="52"/>
      <c r="AG29" s="52"/>
      <c r="AH29" s="52"/>
      <c r="AI29" s="51"/>
    </row>
    <row r="30" spans="1:35" s="33" customFormat="1" ht="6" customHeight="1">
      <c r="A30" s="48"/>
      <c r="B30" s="626" t="str">
        <f ca="1">IF(P29&lt;&gt;"",P29,"")</f>
        <v>調査対象学年の児童は，学級やグループでの話合いなどの活動で，相手の考えを最後まで聞くことができていると思いますか</v>
      </c>
      <c r="C30" s="627"/>
      <c r="D30" s="48"/>
      <c r="E30" s="48"/>
      <c r="F30" s="48"/>
      <c r="G30" s="48"/>
      <c r="H30" s="48"/>
      <c r="I30" s="48"/>
      <c r="J30" s="48"/>
      <c r="K30" s="48"/>
      <c r="L30" s="23"/>
      <c r="M30" s="23"/>
      <c r="N30" s="23"/>
      <c r="O30" s="48"/>
      <c r="P30" s="304"/>
      <c r="Q30" s="645" t="str">
        <f ca="1">IFERROR(IF(INDIRECT("'基礎データ（質問紙）'!"&amp;Q$4&amp;$R27)&lt;&gt;"",INDIRECT("'基礎データ（質問紙）'!"&amp;Q$4&amp;$R27),""),"")</f>
        <v>そのとおりだと思う</v>
      </c>
      <c r="R30" s="645" t="str">
        <f t="shared" ref="R30:Z30" ca="1" si="6">IFERROR(IF(INDIRECT("'基礎データ（質問紙）'!"&amp;R$4&amp;$R27)&lt;&gt;"",INDIRECT("'基礎データ（質問紙）'!"&amp;R$4&amp;$R27),""),"")</f>
        <v>どちらかといえば，そう思う</v>
      </c>
      <c r="S30" s="645" t="str">
        <f t="shared" ca="1" si="6"/>
        <v>どちらかといえば，そう思わない</v>
      </c>
      <c r="T30" s="645" t="str">
        <f t="shared" ca="1" si="6"/>
        <v>そう思わない</v>
      </c>
      <c r="U30" s="645" t="str">
        <f t="shared" ca="1" si="6"/>
        <v>その他・無回答</v>
      </c>
      <c r="V30" s="645" t="str">
        <f t="shared" ca="1" si="6"/>
        <v/>
      </c>
      <c r="W30" s="645" t="str">
        <f t="shared" ca="1" si="6"/>
        <v/>
      </c>
      <c r="X30" s="645" t="str">
        <f t="shared" ca="1" si="6"/>
        <v/>
      </c>
      <c r="Y30" s="645" t="str">
        <f t="shared" ca="1" si="6"/>
        <v/>
      </c>
      <c r="Z30" s="645" t="str">
        <f t="shared" ca="1" si="6"/>
        <v/>
      </c>
      <c r="AA30" s="655">
        <f>ROW()</f>
        <v>30</v>
      </c>
      <c r="AB30" s="49"/>
      <c r="AC30" s="52"/>
      <c r="AD30" s="52"/>
      <c r="AE30" s="52"/>
      <c r="AF30" s="52"/>
      <c r="AG30" s="52"/>
      <c r="AH30" s="52"/>
      <c r="AI30" s="51"/>
    </row>
    <row r="31" spans="1:35" s="33" customFormat="1" ht="8.1" customHeight="1">
      <c r="A31" s="48"/>
      <c r="B31" s="628"/>
      <c r="C31" s="629"/>
      <c r="D31" s="48"/>
      <c r="E31" s="48"/>
      <c r="F31" s="48"/>
      <c r="G31" s="48"/>
      <c r="H31" s="251"/>
      <c r="I31" s="48"/>
      <c r="J31" s="251"/>
      <c r="K31" s="48"/>
      <c r="L31" s="23"/>
      <c r="M31" s="23"/>
      <c r="N31" s="23"/>
      <c r="O31" s="48"/>
      <c r="P31" s="305"/>
      <c r="Q31" s="646"/>
      <c r="R31" s="646"/>
      <c r="S31" s="646"/>
      <c r="T31" s="646"/>
      <c r="U31" s="646"/>
      <c r="V31" s="646"/>
      <c r="W31" s="646"/>
      <c r="X31" s="646"/>
      <c r="Y31" s="646"/>
      <c r="Z31" s="646"/>
      <c r="AA31" s="655"/>
      <c r="AB31" s="49"/>
      <c r="AC31" s="52"/>
      <c r="AD31" s="52"/>
      <c r="AE31" s="52"/>
      <c r="AF31" s="52"/>
      <c r="AG31" s="52"/>
      <c r="AH31" s="52"/>
      <c r="AI31" s="51"/>
    </row>
    <row r="32" spans="1:35" s="33" customFormat="1" ht="13.5" customHeight="1">
      <c r="A32" s="48"/>
      <c r="B32" s="628"/>
      <c r="C32" s="629"/>
      <c r="D32" s="48"/>
      <c r="E32" s="48"/>
      <c r="F32" s="48"/>
      <c r="G32" s="48"/>
      <c r="H32" s="48"/>
      <c r="I32" s="48"/>
      <c r="J32" s="48"/>
      <c r="K32" s="48"/>
      <c r="L32" s="23"/>
      <c r="M32" s="23"/>
      <c r="N32" s="23"/>
      <c r="O32" s="48"/>
      <c r="P32" s="304" t="s">
        <v>0</v>
      </c>
      <c r="Q32" s="340" t="str">
        <f ca="1">IF($P27&lt;&gt;"",IF(VLOOKUP($P27,入力シート!$AC$7:$AN$26,Q$3,FALSE)&lt;&gt;"",VLOOKUP($P27,入力シート!$AC$7:$AN$26,Q$3,FALSE),""),"")</f>
        <v/>
      </c>
      <c r="R32" s="340" t="str">
        <f ca="1">IF($P27&lt;&gt;"",IF(VLOOKUP($P27,入力シート!$AC$7:$AN$26,R$3,FALSE)&lt;&gt;"",VLOOKUP($P27,入力シート!$AC$7:$AN$26,R$3,FALSE),""),"")</f>
        <v>○</v>
      </c>
      <c r="S32" s="340" t="str">
        <f ca="1">IF($P27&lt;&gt;"",IF(VLOOKUP($P27,入力シート!$AC$7:$AN$26,S$3,FALSE)&lt;&gt;"",VLOOKUP($P27,入力シート!$AC$7:$AN$26,S$3,FALSE),""),"")</f>
        <v/>
      </c>
      <c r="T32" s="340" t="str">
        <f ca="1">IF($P27&lt;&gt;"",IF(VLOOKUP($P27,入力シート!$AC$7:$AN$26,T$3,FALSE)&lt;&gt;"",VLOOKUP($P27,入力シート!$AC$7:$AN$26,T$3,FALSE),""),"")</f>
        <v/>
      </c>
      <c r="U32" s="340" t="str">
        <f ca="1">IF($P27&lt;&gt;"",IF(VLOOKUP($P27,入力シート!$AC$7:$AN$26,U$3,FALSE)&lt;&gt;"",VLOOKUP($P27,入力シート!$AC$7:$AN$26,U$3,FALSE),""),"")</f>
        <v/>
      </c>
      <c r="V32" s="340" t="str">
        <f ca="1">IF($P27&lt;&gt;"",IF(VLOOKUP($P27,入力シート!$AC$7:$AN$26,V$3,FALSE)&lt;&gt;"",VLOOKUP($P27,入力シート!$AC$7:$AN$26,V$3,FALSE),""),"")</f>
        <v/>
      </c>
      <c r="W32" s="340" t="str">
        <f ca="1">IF($P27&lt;&gt;"",IF(VLOOKUP($P27,入力シート!$AC$7:$AN$26,W$3,FALSE)&lt;&gt;"",VLOOKUP($P27,入力シート!$AC$7:$AN$26,W$3,FALSE),""),"")</f>
        <v/>
      </c>
      <c r="X32" s="340" t="str">
        <f ca="1">IF($P27&lt;&gt;"",IF(VLOOKUP($P27,入力シート!$AC$7:$AN$26,X$3,FALSE)&lt;&gt;"",VLOOKUP($P27,入力シート!$AC$7:$AN$26,X$3,FALSE),""),"")</f>
        <v/>
      </c>
      <c r="Y32" s="340" t="str">
        <f ca="1">IF($P27&lt;&gt;"",IF(VLOOKUP($P27,入力シート!$AC$7:$AN$26,Y$3,FALSE)&lt;&gt;"",VLOOKUP($P27,入力シート!$AC$7:$AN$26,Y$3,FALSE),""),"")</f>
        <v/>
      </c>
      <c r="Z32" s="340" t="str">
        <f ca="1">IF($P27&lt;&gt;"",IF(VLOOKUP($P27,入力シート!$AC$7:$AN$26,Z$3,FALSE)&lt;&gt;"",VLOOKUP($P27,入力シート!$AC$7:$AN$26,Z$3,FALSE),""),"")</f>
        <v/>
      </c>
      <c r="AA32" s="46"/>
      <c r="AB32" s="49"/>
      <c r="AC32" s="52"/>
      <c r="AD32" s="52"/>
      <c r="AE32" s="52"/>
      <c r="AF32" s="52"/>
      <c r="AG32" s="52"/>
      <c r="AH32" s="52"/>
      <c r="AI32" s="51"/>
    </row>
    <row r="33" spans="1:35" s="33" customFormat="1" ht="15" customHeight="1">
      <c r="A33" s="48"/>
      <c r="B33" s="628"/>
      <c r="C33" s="629"/>
      <c r="D33" s="48"/>
      <c r="E33" s="48"/>
      <c r="F33" s="48"/>
      <c r="G33" s="48"/>
      <c r="H33" s="48"/>
      <c r="I33" s="48"/>
      <c r="J33" s="48"/>
      <c r="K33" s="48"/>
      <c r="L33" s="23"/>
      <c r="M33" s="23"/>
      <c r="N33" s="23"/>
      <c r="O33" s="48"/>
      <c r="P33" s="304" t="s">
        <v>35</v>
      </c>
      <c r="Q33" s="254">
        <f ca="1">IF($P27&lt;&gt;"",IF(VLOOKUP($P27,'基礎データ（質問紙）'!$M$4:$X$210,Q$3,FALSE)&lt;&gt;"",VLOOKUP($P27,'基礎データ（質問紙）'!$M$4:$X$210,Q$3,FALSE),""),"")</f>
        <v>20.5</v>
      </c>
      <c r="R33" s="254">
        <f ca="1">IF($P27&lt;&gt;"",IF(VLOOKUP($P27,'基礎データ（質問紙）'!$M$4:$X$210,R$3,FALSE)&lt;&gt;"",VLOOKUP($P27,'基礎データ（質問紙）'!$M$4:$X$210,R$3,FALSE),""),"")</f>
        <v>66.099999999999994</v>
      </c>
      <c r="S33" s="254">
        <f ca="1">IF($P27&lt;&gt;"",IF(VLOOKUP($P27,'基礎データ（質問紙）'!$M$4:$X$210,S$3,FALSE)&lt;&gt;"",VLOOKUP($P27,'基礎データ（質問紙）'!$M$4:$X$210,S$3,FALSE),""),"")</f>
        <v>13.4</v>
      </c>
      <c r="T33" s="254">
        <f ca="1">IF($P27&lt;&gt;"",IF(VLOOKUP($P27,'基礎データ（質問紙）'!$M$4:$X$210,T$3,FALSE)&lt;&gt;"",VLOOKUP($P27,'基礎データ（質問紙）'!$M$4:$X$210,T$3,FALSE),""),"")</f>
        <v>0</v>
      </c>
      <c r="U33" s="254">
        <f ca="1">IF($P27&lt;&gt;"",IF(VLOOKUP($P27,'基礎データ（質問紙）'!$M$4:$X$210,U$3,FALSE)&lt;&gt;"",VLOOKUP($P27,'基礎データ（質問紙）'!$M$4:$X$210,U$3,FALSE),""),"")</f>
        <v>0</v>
      </c>
      <c r="V33" s="254" t="str">
        <f ca="1">IF($P27&lt;&gt;"",IF(VLOOKUP($P27,'基礎データ（質問紙）'!$M$4:$X$210,V$3,FALSE)&lt;&gt;"",VLOOKUP($P27,'基礎データ（質問紙）'!$M$4:$X$210,V$3,FALSE),""),"")</f>
        <v/>
      </c>
      <c r="W33" s="254" t="str">
        <f ca="1">IF($P27&lt;&gt;"",IF(VLOOKUP($P27,'基礎データ（質問紙）'!$M$4:$X$210,W$3,FALSE)&lt;&gt;"",VLOOKUP($P27,'基礎データ（質問紙）'!$M$4:$X$210,W$3,FALSE),""),"")</f>
        <v/>
      </c>
      <c r="X33" s="254" t="str">
        <f ca="1">IF($P27&lt;&gt;"",IF(VLOOKUP($P27,'基礎データ（質問紙）'!$M$4:$X$210,X$3,FALSE)&lt;&gt;"",VLOOKUP($P27,'基礎データ（質問紙）'!$M$4:$X$210,X$3,FALSE),""),"")</f>
        <v/>
      </c>
      <c r="Y33" s="254" t="str">
        <f ca="1">IF($P27&lt;&gt;"",IF(VLOOKUP($P27,'基礎データ（質問紙）'!$M$4:$X$210,Y$3,FALSE)&lt;&gt;"",VLOOKUP($P27,'基礎データ（質問紙）'!$M$4:$X$210,Y$3,FALSE),""),"")</f>
        <v/>
      </c>
      <c r="Z33" s="254" t="str">
        <f ca="1">IF($P27&lt;&gt;"",IF(VLOOKUP($P27,'基礎データ（質問紙）'!$M$4:$X$210,Z$3,FALSE)&lt;&gt;"",VLOOKUP($P27,'基礎データ（質問紙）'!$M$4:$X$210,Z$3,FALSE),""),"")</f>
        <v/>
      </c>
      <c r="AA33" s="46">
        <f ca="1">(P27-14)*2+3</f>
        <v>11</v>
      </c>
      <c r="AB33" s="49"/>
      <c r="AC33" s="52"/>
      <c r="AD33" s="52"/>
      <c r="AE33" s="52"/>
      <c r="AF33" s="52"/>
      <c r="AG33" s="52"/>
      <c r="AH33" s="52"/>
      <c r="AI33" s="51"/>
    </row>
    <row r="34" spans="1:35" s="33" customFormat="1" ht="15" customHeight="1">
      <c r="A34" s="48"/>
      <c r="B34" s="628"/>
      <c r="C34" s="629"/>
      <c r="D34" s="48"/>
      <c r="E34" s="48"/>
      <c r="F34" s="48"/>
      <c r="G34" s="48"/>
      <c r="H34" s="48"/>
      <c r="I34" s="48"/>
      <c r="J34" s="48"/>
      <c r="K34" s="48"/>
      <c r="L34" s="23"/>
      <c r="M34" s="23"/>
      <c r="N34" s="23"/>
      <c r="O34" s="48"/>
      <c r="P34" s="304" t="s">
        <v>36</v>
      </c>
      <c r="Q34" s="254">
        <f t="shared" ref="Q34:Z34" ca="1" si="7">IF($P27&lt;&gt;"",IF(INDIRECT("'基礎データ（質問紙）'!"&amp;Q$4&amp;$AA33+3)&lt;&gt;"",INDIRECT("'基礎データ（質問紙）'!"&amp;Q$4&amp;$AA33+3),""),"")</f>
        <v>21.9</v>
      </c>
      <c r="R34" s="254">
        <f t="shared" ca="1" si="7"/>
        <v>63.9</v>
      </c>
      <c r="S34" s="254">
        <f t="shared" ca="1" si="7"/>
        <v>13.7</v>
      </c>
      <c r="T34" s="254">
        <f t="shared" ca="1" si="7"/>
        <v>0.4</v>
      </c>
      <c r="U34" s="254">
        <f t="shared" ca="1" si="7"/>
        <v>0</v>
      </c>
      <c r="V34" s="254" t="str">
        <f t="shared" ca="1" si="7"/>
        <v/>
      </c>
      <c r="W34" s="254" t="str">
        <f t="shared" ca="1" si="7"/>
        <v/>
      </c>
      <c r="X34" s="254" t="str">
        <f t="shared" ca="1" si="7"/>
        <v/>
      </c>
      <c r="Y34" s="254" t="str">
        <f t="shared" ca="1" si="7"/>
        <v/>
      </c>
      <c r="Z34" s="254" t="str">
        <f t="shared" ca="1" si="7"/>
        <v/>
      </c>
      <c r="AA34" s="246"/>
      <c r="AB34" s="49"/>
      <c r="AC34" s="52"/>
      <c r="AD34" s="52"/>
      <c r="AE34" s="52"/>
      <c r="AF34" s="52"/>
      <c r="AG34" s="52"/>
      <c r="AH34" s="52"/>
      <c r="AI34" s="51"/>
    </row>
    <row r="35" spans="1:35" s="33" customFormat="1" ht="18" customHeight="1">
      <c r="A35" s="48"/>
      <c r="B35" s="628"/>
      <c r="C35" s="629"/>
      <c r="D35" s="48"/>
      <c r="E35" s="48"/>
      <c r="F35" s="48"/>
      <c r="G35" s="48"/>
      <c r="H35" s="48"/>
      <c r="I35" s="48"/>
      <c r="J35" s="48"/>
      <c r="K35" s="48"/>
      <c r="L35" s="23"/>
      <c r="M35" s="23"/>
      <c r="N35" s="23"/>
      <c r="O35" s="48"/>
      <c r="P35" s="255"/>
      <c r="Q35" s="255" t="str">
        <f t="shared" ref="Q35:Z35" ca="1" si="8">IF(Q32="○",CELL("col",Q32),"")</f>
        <v/>
      </c>
      <c r="R35" s="255">
        <f t="shared" ca="1" si="8"/>
        <v>18</v>
      </c>
      <c r="S35" s="255" t="str">
        <f t="shared" ca="1" si="8"/>
        <v/>
      </c>
      <c r="T35" s="255" t="str">
        <f t="shared" ca="1" si="8"/>
        <v/>
      </c>
      <c r="U35" s="255" t="str">
        <f t="shared" ca="1" si="8"/>
        <v/>
      </c>
      <c r="V35" s="255" t="str">
        <f t="shared" ca="1" si="8"/>
        <v/>
      </c>
      <c r="W35" s="255" t="str">
        <f t="shared" ca="1" si="8"/>
        <v/>
      </c>
      <c r="X35" s="255" t="str">
        <f t="shared" ca="1" si="8"/>
        <v/>
      </c>
      <c r="Y35" s="255" t="str">
        <f t="shared" ca="1" si="8"/>
        <v/>
      </c>
      <c r="Z35" s="255" t="str">
        <f t="shared" ca="1" si="8"/>
        <v/>
      </c>
      <c r="AA35" s="296">
        <f ca="1">SUM(Q35:Z35)+64</f>
        <v>82</v>
      </c>
      <c r="AB35" s="49"/>
      <c r="AC35" s="52"/>
      <c r="AD35" s="52"/>
      <c r="AE35" s="52"/>
      <c r="AF35" s="52"/>
      <c r="AG35" s="52"/>
      <c r="AH35" s="52"/>
      <c r="AI35" s="51"/>
    </row>
    <row r="36" spans="1:35" s="33" customFormat="1" ht="20.100000000000001" customHeight="1" thickBot="1">
      <c r="A36" s="48"/>
      <c r="B36" s="630"/>
      <c r="C36" s="631"/>
      <c r="D36" s="48"/>
      <c r="E36" s="431">
        <f ca="1">IF(F36&lt;&gt;"",1,"")</f>
        <v>1</v>
      </c>
      <c r="F36" s="432" t="str">
        <f ca="1">IF(Q30&lt;&gt;"",Q30,"")</f>
        <v>そのとおりだと思う</v>
      </c>
      <c r="G36" s="431">
        <f ca="1">IF(H36&lt;&gt;"",2,"")</f>
        <v>2</v>
      </c>
      <c r="H36" s="432" t="str">
        <f ca="1">IF(R30&lt;&gt;"",R30,"")</f>
        <v>どちらかといえば，そう思う</v>
      </c>
      <c r="I36" s="431">
        <f ca="1">IF(J36&lt;&gt;"",3,"")</f>
        <v>3</v>
      </c>
      <c r="J36" s="432" t="str">
        <f ca="1">IF(S30&lt;&gt;"",S30,"")</f>
        <v>どちらかといえば，そう思わない</v>
      </c>
      <c r="K36" s="321"/>
      <c r="L36" s="23"/>
      <c r="M36" s="23"/>
      <c r="N36" s="23"/>
      <c r="O36" s="48"/>
      <c r="P36" s="255"/>
      <c r="Q36" s="304"/>
      <c r="R36" s="255"/>
      <c r="S36" s="255"/>
      <c r="T36" s="255"/>
      <c r="U36" s="255"/>
      <c r="V36" s="255"/>
      <c r="W36" s="296"/>
      <c r="X36" s="255"/>
      <c r="Y36" s="46"/>
      <c r="Z36" s="48"/>
      <c r="AA36" s="255"/>
      <c r="AB36" s="49"/>
      <c r="AC36" s="52"/>
      <c r="AD36" s="52"/>
      <c r="AE36" s="52"/>
      <c r="AF36" s="52"/>
      <c r="AG36" s="52"/>
      <c r="AH36" s="52"/>
      <c r="AI36" s="51"/>
    </row>
    <row r="37" spans="1:35" s="33" customFormat="1" ht="20.100000000000001" customHeight="1">
      <c r="A37" s="48"/>
      <c r="B37" s="48"/>
      <c r="C37" s="48"/>
      <c r="D37" s="48"/>
      <c r="E37" s="431">
        <f ca="1">IF(F37&lt;&gt;"",4,"")</f>
        <v>4</v>
      </c>
      <c r="F37" s="432" t="str">
        <f ca="1">IF(T30&lt;&gt;"",T30,"")</f>
        <v>そう思わない</v>
      </c>
      <c r="G37" s="431">
        <f ca="1">IF(H37&lt;&gt;"",5,"")</f>
        <v>5</v>
      </c>
      <c r="H37" s="432" t="str">
        <f ca="1">IF(U30&lt;&gt;"",U30,"")</f>
        <v>その他・無回答</v>
      </c>
      <c r="I37" s="431" t="str">
        <f ca="1">IF(J37&lt;&gt;"",6,"")</f>
        <v/>
      </c>
      <c r="J37" s="432" t="str">
        <f ca="1">IF(V30&lt;&gt;"",V30,"")</f>
        <v/>
      </c>
      <c r="K37" s="321"/>
      <c r="L37" s="23"/>
      <c r="M37" s="23"/>
      <c r="N37" s="23"/>
      <c r="O37" s="48"/>
      <c r="P37" s="255"/>
      <c r="Q37" s="304"/>
      <c r="R37" s="255"/>
      <c r="S37" s="255"/>
      <c r="T37" s="255"/>
      <c r="U37" s="255"/>
      <c r="V37" s="255"/>
      <c r="W37" s="296"/>
      <c r="X37" s="255"/>
      <c r="Y37" s="46"/>
      <c r="Z37" s="48"/>
      <c r="AA37" s="255"/>
      <c r="AB37" s="49"/>
      <c r="AC37" s="52"/>
      <c r="AD37" s="52"/>
      <c r="AE37" s="52"/>
      <c r="AF37" s="52"/>
      <c r="AG37" s="52"/>
      <c r="AH37" s="52"/>
      <c r="AI37" s="51"/>
    </row>
    <row r="38" spans="1:35" s="33" customFormat="1" ht="20.100000000000001" customHeight="1">
      <c r="A38" s="48"/>
      <c r="B38" s="48"/>
      <c r="C38" s="48"/>
      <c r="D38" s="48"/>
      <c r="E38" s="431" t="str">
        <f ca="1">IF(F38&lt;&gt;"",7,"")</f>
        <v/>
      </c>
      <c r="F38" s="432" t="str">
        <f ca="1">IF(W30&lt;&gt;"",W30,"")</f>
        <v/>
      </c>
      <c r="G38" s="431" t="str">
        <f ca="1">IF(H38&lt;&gt;"",8,"")</f>
        <v/>
      </c>
      <c r="H38" s="432" t="str">
        <f ca="1">IF(X30&lt;&gt;"",X30,"")</f>
        <v/>
      </c>
      <c r="I38" s="431" t="str">
        <f ca="1">IF(J38&lt;&gt;"",9,"")</f>
        <v/>
      </c>
      <c r="J38" s="432" t="str">
        <f ca="1">IF(Y30&lt;&gt;"",Y30,"")</f>
        <v/>
      </c>
      <c r="K38" s="321"/>
      <c r="L38" s="23"/>
      <c r="M38" s="23"/>
      <c r="N38" s="23"/>
      <c r="O38" s="48"/>
      <c r="P38" s="302">
        <f ca="1">IF(INDIRECT("入力シート!AC"&amp;Q38)&lt;&gt;0,INDIRECT("入力シート!AC"&amp;Q38),"")</f>
        <v>19</v>
      </c>
      <c r="Q38" s="298">
        <f ca="1">Q27+1</f>
        <v>10</v>
      </c>
      <c r="R38" s="303">
        <f ca="1">P38+198</f>
        <v>217</v>
      </c>
      <c r="S38" s="298"/>
      <c r="T38" s="298"/>
      <c r="U38" s="298"/>
      <c r="V38" s="296"/>
      <c r="W38" s="255"/>
      <c r="X38" s="255"/>
      <c r="Y38" s="46"/>
      <c r="Z38" s="48"/>
      <c r="AA38" s="46"/>
      <c r="AB38" s="49"/>
      <c r="AC38" s="52"/>
      <c r="AD38" s="52"/>
      <c r="AE38" s="52"/>
      <c r="AF38" s="52"/>
      <c r="AG38" s="52"/>
      <c r="AH38" s="52"/>
      <c r="AI38" s="51"/>
    </row>
    <row r="39" spans="1:35" s="33" customFormat="1" ht="8.1" customHeight="1" thickBot="1">
      <c r="A39" s="48"/>
      <c r="B39" s="48"/>
      <c r="C39" s="48"/>
      <c r="D39" s="48"/>
      <c r="E39" s="48"/>
      <c r="F39" s="48"/>
      <c r="G39" s="48"/>
      <c r="H39" s="48"/>
      <c r="I39" s="48"/>
      <c r="J39" s="48"/>
      <c r="K39" s="48"/>
      <c r="L39" s="23"/>
      <c r="M39" s="23"/>
      <c r="N39" s="23"/>
      <c r="O39" s="48"/>
      <c r="S39" s="165" t="str">
        <f ca="1">IFERROR(INDIRECT(CHAR(AA47)&amp;AA41),"")</f>
        <v>どちらかといえば，そう思う</v>
      </c>
      <c r="T39" s="165"/>
      <c r="U39" s="165"/>
      <c r="V39" s="296"/>
      <c r="W39" s="255"/>
      <c r="X39" s="255"/>
      <c r="Y39" s="46"/>
      <c r="Z39" s="48"/>
      <c r="AA39" s="46"/>
      <c r="AB39" s="49"/>
      <c r="AC39" s="52"/>
      <c r="AD39" s="52"/>
      <c r="AE39" s="52"/>
      <c r="AF39" s="52"/>
      <c r="AG39" s="52"/>
      <c r="AH39" s="52"/>
      <c r="AI39" s="51"/>
    </row>
    <row r="40" spans="1:35" s="33" customFormat="1" ht="20.100000000000001" customHeight="1">
      <c r="A40" s="48"/>
      <c r="B40" s="624">
        <f ca="1">IF(P38&lt;&gt;"",P38,"")</f>
        <v>19</v>
      </c>
      <c r="C40" s="625"/>
      <c r="D40" s="48"/>
      <c r="E40" s="121" t="s">
        <v>47</v>
      </c>
      <c r="F40" s="653" t="str">
        <f ca="1">"「"&amp;S39&amp;"」を選択"</f>
        <v>「どちらかといえば，そう思う」を選択</v>
      </c>
      <c r="G40" s="653"/>
      <c r="H40" s="653"/>
      <c r="I40" s="653"/>
      <c r="J40" s="653"/>
      <c r="K40" s="66"/>
      <c r="L40" s="23"/>
      <c r="M40" s="23"/>
      <c r="N40" s="23"/>
      <c r="O40" s="48"/>
      <c r="P40" s="304" t="str">
        <f ca="1">IF(P38&lt;&gt;"",VLOOKUP(P38,入力シート!$AC$7:$AN$33,2,FALSE),"")</f>
        <v>調査対象学年の児童は，学級やグループでの話合いなどの活動で，自分の考えを深めたり，広げたりすることができていると思いますか</v>
      </c>
      <c r="Q40" s="165"/>
      <c r="R40" s="165"/>
      <c r="S40" s="165"/>
      <c r="T40" s="165"/>
      <c r="U40" s="165"/>
      <c r="V40" s="296"/>
      <c r="W40" s="255"/>
      <c r="X40" s="255"/>
      <c r="Y40" s="46"/>
      <c r="Z40" s="48"/>
      <c r="AA40" s="46"/>
      <c r="AB40" s="49"/>
      <c r="AC40" s="52"/>
      <c r="AD40" s="52"/>
      <c r="AE40" s="52"/>
      <c r="AF40" s="52"/>
      <c r="AG40" s="52"/>
      <c r="AH40" s="52"/>
      <c r="AI40" s="51"/>
    </row>
    <row r="41" spans="1:35" s="33" customFormat="1" ht="6" customHeight="1">
      <c r="A41" s="48"/>
      <c r="B41" s="628" t="str">
        <f ca="1">IF(P40&lt;&gt;"",P40,"")</f>
        <v>調査対象学年の児童は，学級やグループでの話合いなどの活動で，自分の考えを深めたり，広げたりすることができていると思いますか</v>
      </c>
      <c r="C41" s="629"/>
      <c r="D41" s="48"/>
      <c r="E41" s="48"/>
      <c r="F41" s="48"/>
      <c r="G41" s="48"/>
      <c r="H41" s="48"/>
      <c r="I41" s="48"/>
      <c r="J41" s="48"/>
      <c r="K41" s="48"/>
      <c r="L41" s="23"/>
      <c r="M41" s="23"/>
      <c r="N41" s="23"/>
      <c r="O41" s="48"/>
      <c r="P41" s="48"/>
      <c r="Q41" s="645" t="str">
        <f ca="1">IFERROR(IF(INDIRECT("'基礎データ（質問紙）'!"&amp;Q$4&amp;$R38)&lt;&gt;"",INDIRECT("'基礎データ（質問紙）'!"&amp;Q$4&amp;$R38),""),"")</f>
        <v>そのとおりだと思う</v>
      </c>
      <c r="R41" s="645" t="str">
        <f t="shared" ref="R41:Z41" ca="1" si="9">IFERROR(IF(INDIRECT("'基礎データ（質問紙）'!"&amp;R$4&amp;$R38)&lt;&gt;"",INDIRECT("'基礎データ（質問紙）'!"&amp;R$4&amp;$R38),""),"")</f>
        <v>どちらかといえば，そう思う</v>
      </c>
      <c r="S41" s="645" t="str">
        <f t="shared" ca="1" si="9"/>
        <v>どちらかといえば，そう思わない</v>
      </c>
      <c r="T41" s="645" t="str">
        <f t="shared" ca="1" si="9"/>
        <v>そう思わない</v>
      </c>
      <c r="U41" s="645" t="str">
        <f t="shared" ca="1" si="9"/>
        <v>その他・無回答</v>
      </c>
      <c r="V41" s="645" t="str">
        <f t="shared" ca="1" si="9"/>
        <v/>
      </c>
      <c r="W41" s="645" t="str">
        <f t="shared" ca="1" si="9"/>
        <v/>
      </c>
      <c r="X41" s="645" t="str">
        <f t="shared" ca="1" si="9"/>
        <v/>
      </c>
      <c r="Y41" s="645" t="str">
        <f t="shared" ca="1" si="9"/>
        <v/>
      </c>
      <c r="Z41" s="645" t="str">
        <f t="shared" ca="1" si="9"/>
        <v/>
      </c>
      <c r="AA41" s="654">
        <f>ROW()</f>
        <v>41</v>
      </c>
      <c r="AB41" s="49"/>
      <c r="AC41" s="52"/>
      <c r="AD41" s="52"/>
      <c r="AE41" s="52"/>
      <c r="AF41" s="52"/>
      <c r="AG41" s="52"/>
      <c r="AH41" s="52"/>
      <c r="AI41" s="51"/>
    </row>
    <row r="42" spans="1:35" s="33" customFormat="1" ht="13.5" customHeight="1">
      <c r="A42" s="48"/>
      <c r="B42" s="628"/>
      <c r="C42" s="629"/>
      <c r="D42" s="48"/>
      <c r="E42" s="48"/>
      <c r="F42" s="48"/>
      <c r="G42" s="48"/>
      <c r="H42" s="251"/>
      <c r="I42" s="48"/>
      <c r="J42" s="251"/>
      <c r="K42" s="48"/>
      <c r="L42" s="23"/>
      <c r="M42" s="23"/>
      <c r="N42" s="23"/>
      <c r="O42" s="48"/>
      <c r="P42" s="305"/>
      <c r="Q42" s="646"/>
      <c r="R42" s="646"/>
      <c r="S42" s="646"/>
      <c r="T42" s="646"/>
      <c r="U42" s="646"/>
      <c r="V42" s="646"/>
      <c r="W42" s="646"/>
      <c r="X42" s="646"/>
      <c r="Y42" s="646"/>
      <c r="Z42" s="646"/>
      <c r="AA42" s="654"/>
      <c r="AB42" s="49"/>
      <c r="AC42" s="52"/>
      <c r="AD42" s="52"/>
      <c r="AE42" s="52"/>
      <c r="AF42" s="52"/>
      <c r="AG42" s="52"/>
      <c r="AH42" s="52"/>
      <c r="AI42" s="51"/>
    </row>
    <row r="43" spans="1:35" s="33" customFormat="1" ht="13.5" customHeight="1">
      <c r="A43" s="48"/>
      <c r="B43" s="628"/>
      <c r="C43" s="629"/>
      <c r="D43" s="48"/>
      <c r="E43" s="48"/>
      <c r="F43" s="48"/>
      <c r="G43" s="48"/>
      <c r="H43" s="48"/>
      <c r="I43" s="48"/>
      <c r="J43" s="48"/>
      <c r="K43" s="48"/>
      <c r="L43" s="23"/>
      <c r="M43" s="23"/>
      <c r="N43" s="23"/>
      <c r="O43" s="48"/>
      <c r="P43" s="304" t="s">
        <v>0</v>
      </c>
      <c r="Q43" s="340" t="str">
        <f ca="1">IF($P38&lt;&gt;"",IF(VLOOKUP($P38,入力シート!$AC$7:$AN$26,Q$3,FALSE)&lt;&gt;"",VLOOKUP($P38,入力シート!$AC$7:$AN$26,Q$3,FALSE),""),"")</f>
        <v/>
      </c>
      <c r="R43" s="340" t="str">
        <f ca="1">IF($P38&lt;&gt;"",IF(VLOOKUP($P38,入力シート!$AC$7:$AN$26,R$3,FALSE)&lt;&gt;"",VLOOKUP($P38,入力シート!$AC$7:$AN$26,R$3,FALSE),""),"")</f>
        <v>○</v>
      </c>
      <c r="S43" s="340" t="str">
        <f ca="1">IF($P38&lt;&gt;"",IF(VLOOKUP($P38,入力シート!$AC$7:$AN$26,S$3,FALSE)&lt;&gt;"",VLOOKUP($P38,入力シート!$AC$7:$AN$26,S$3,FALSE),""),"")</f>
        <v/>
      </c>
      <c r="T43" s="340" t="str">
        <f ca="1">IF($P38&lt;&gt;"",IF(VLOOKUP($P38,入力シート!$AC$7:$AN$26,T$3,FALSE)&lt;&gt;"",VLOOKUP($P38,入力シート!$AC$7:$AN$26,T$3,FALSE),""),"")</f>
        <v/>
      </c>
      <c r="U43" s="340" t="str">
        <f ca="1">IF($P38&lt;&gt;"",IF(VLOOKUP($P38,入力シート!$AC$7:$AN$26,U$3,FALSE)&lt;&gt;"",VLOOKUP($P38,入力シート!$AC$7:$AN$26,U$3,FALSE),""),"")</f>
        <v/>
      </c>
      <c r="V43" s="340" t="str">
        <f ca="1">IF($P38&lt;&gt;"",IF(VLOOKUP($P38,入力シート!$AC$7:$AN$26,V$3,FALSE)&lt;&gt;"",VLOOKUP($P38,入力シート!$AC$7:$AN$26,V$3,FALSE),""),"")</f>
        <v/>
      </c>
      <c r="W43" s="340" t="str">
        <f ca="1">IF($P38&lt;&gt;"",IF(VLOOKUP($P38,入力シート!$AC$7:$AN$26,W$3,FALSE)&lt;&gt;"",VLOOKUP($P38,入力シート!$AC$7:$AN$26,W$3,FALSE),""),"")</f>
        <v/>
      </c>
      <c r="X43" s="340" t="str">
        <f ca="1">IF($P38&lt;&gt;"",IF(VLOOKUP($P38,入力シート!$AC$7:$AN$26,X$3,FALSE)&lt;&gt;"",VLOOKUP($P38,入力シート!$AC$7:$AN$26,X$3,FALSE),""),"")</f>
        <v/>
      </c>
      <c r="Y43" s="340" t="str">
        <f ca="1">IF($P38&lt;&gt;"",IF(VLOOKUP($P38,入力シート!$AC$7:$AN$26,Y$3,FALSE)&lt;&gt;"",VLOOKUP($P38,入力シート!$AC$7:$AN$26,Y$3,FALSE),""),"")</f>
        <v/>
      </c>
      <c r="Z43" s="340" t="str">
        <f ca="1">IF($P38&lt;&gt;"",IF(VLOOKUP($P38,入力シート!$AC$7:$AN$26,Z$3,FALSE)&lt;&gt;"",VLOOKUP($P38,入力シート!$AC$7:$AN$26,Z$3,FALSE),""),"")</f>
        <v/>
      </c>
      <c r="AA43" s="46"/>
      <c r="AB43" s="49"/>
      <c r="AC43" s="52"/>
      <c r="AD43" s="52"/>
      <c r="AE43" s="52"/>
      <c r="AF43" s="52"/>
      <c r="AG43" s="52"/>
      <c r="AH43" s="52"/>
      <c r="AI43" s="51"/>
    </row>
    <row r="44" spans="1:35" s="33" customFormat="1" ht="15" customHeight="1">
      <c r="A44" s="48"/>
      <c r="B44" s="628"/>
      <c r="C44" s="629"/>
      <c r="D44" s="48"/>
      <c r="E44" s="48"/>
      <c r="F44" s="48"/>
      <c r="G44" s="48"/>
      <c r="H44" s="48"/>
      <c r="I44" s="48"/>
      <c r="J44" s="48"/>
      <c r="K44" s="48"/>
      <c r="L44" s="23"/>
      <c r="M44" s="23"/>
      <c r="N44" s="23"/>
      <c r="O44" s="48"/>
      <c r="P44" s="304" t="s">
        <v>35</v>
      </c>
      <c r="Q44" s="254">
        <f ca="1">IF($P38&lt;&gt;"",IF(VLOOKUP($P38,'基礎データ（質問紙）'!$M$4:$X$210,Q$3,FALSE)&lt;&gt;"",VLOOKUP($P38,'基礎データ（質問紙）'!$M$4:$X$210,Q$3,FALSE),""),"")</f>
        <v>11.6</v>
      </c>
      <c r="R44" s="254">
        <f ca="1">IF($P38&lt;&gt;"",IF(VLOOKUP($P38,'基礎データ（質問紙）'!$M$4:$X$210,R$3,FALSE)&lt;&gt;"",VLOOKUP($P38,'基礎データ（質問紙）'!$M$4:$X$210,R$3,FALSE),""),"")</f>
        <v>61</v>
      </c>
      <c r="S44" s="254">
        <f ca="1">IF($P38&lt;&gt;"",IF(VLOOKUP($P38,'基礎データ（質問紙）'!$M$4:$X$210,S$3,FALSE)&lt;&gt;"",VLOOKUP($P38,'基礎データ（質問紙）'!$M$4:$X$210,S$3,FALSE),""),"")</f>
        <v>27.1</v>
      </c>
      <c r="T44" s="254">
        <f ca="1">IF($P38&lt;&gt;"",IF(VLOOKUP($P38,'基礎データ（質問紙）'!$M$4:$X$210,T$3,FALSE)&lt;&gt;"",VLOOKUP($P38,'基礎データ（質問紙）'!$M$4:$X$210,T$3,FALSE),""),"")</f>
        <v>0.3</v>
      </c>
      <c r="U44" s="254">
        <f ca="1">IF($P38&lt;&gt;"",IF(VLOOKUP($P38,'基礎データ（質問紙）'!$M$4:$X$210,U$3,FALSE)&lt;&gt;"",VLOOKUP($P38,'基礎データ（質問紙）'!$M$4:$X$210,U$3,FALSE),""),"")</f>
        <v>0</v>
      </c>
      <c r="V44" s="254" t="str">
        <f ca="1">IF($P38&lt;&gt;"",IF(VLOOKUP($P38,'基礎データ（質問紙）'!$M$4:$X$210,V$3,FALSE)&lt;&gt;"",VLOOKUP($P38,'基礎データ（質問紙）'!$M$4:$X$210,V$3,FALSE),""),"")</f>
        <v/>
      </c>
      <c r="W44" s="254" t="str">
        <f ca="1">IF($P38&lt;&gt;"",IF(VLOOKUP($P38,'基礎データ（質問紙）'!$M$4:$X$210,W$3,FALSE)&lt;&gt;"",VLOOKUP($P38,'基礎データ（質問紙）'!$M$4:$X$210,W$3,FALSE),""),"")</f>
        <v/>
      </c>
      <c r="X44" s="254" t="str">
        <f ca="1">IF($P38&lt;&gt;"",IF(VLOOKUP($P38,'基礎データ（質問紙）'!$M$4:$X$210,X$3,FALSE)&lt;&gt;"",VLOOKUP($P38,'基礎データ（質問紙）'!$M$4:$X$210,X$3,FALSE),""),"")</f>
        <v/>
      </c>
      <c r="Y44" s="254" t="str">
        <f ca="1">IF($P38&lt;&gt;"",IF(VLOOKUP($P38,'基礎データ（質問紙）'!$M$4:$X$210,Y$3,FALSE)&lt;&gt;"",VLOOKUP($P38,'基礎データ（質問紙）'!$M$4:$X$210,Y$3,FALSE),""),"")</f>
        <v/>
      </c>
      <c r="Z44" s="254" t="str">
        <f ca="1">IF($P38&lt;&gt;"",IF(VLOOKUP($P38,'基礎データ（質問紙）'!$M$4:$X$210,Z$3,FALSE)&lt;&gt;"",VLOOKUP($P38,'基礎データ（質問紙）'!$M$4:$X$210,Z$3,FALSE),""),"")</f>
        <v/>
      </c>
      <c r="AA44" s="46">
        <f ca="1">(P38-14)*2+3</f>
        <v>13</v>
      </c>
      <c r="AB44" s="49"/>
      <c r="AC44" s="52"/>
      <c r="AD44" s="52"/>
      <c r="AE44" s="52"/>
      <c r="AF44" s="52"/>
      <c r="AG44" s="52"/>
      <c r="AH44" s="52"/>
      <c r="AI44" s="51"/>
    </row>
    <row r="45" spans="1:35" s="33" customFormat="1" ht="8.1" customHeight="1">
      <c r="A45" s="48"/>
      <c r="B45" s="628"/>
      <c r="C45" s="629"/>
      <c r="D45" s="48"/>
      <c r="E45" s="48"/>
      <c r="F45" s="48"/>
      <c r="G45" s="48"/>
      <c r="H45" s="48"/>
      <c r="I45" s="48"/>
      <c r="J45" s="48"/>
      <c r="K45" s="48"/>
      <c r="L45" s="23"/>
      <c r="M45" s="23"/>
      <c r="N45" s="23"/>
      <c r="O45" s="48"/>
      <c r="P45" s="644" t="s">
        <v>36</v>
      </c>
      <c r="Q45" s="642">
        <f t="shared" ref="Q45:Z45" ca="1" si="10">IF($P38&lt;&gt;"",IF(INDIRECT("'基礎データ（質問紙）'!"&amp;Q$4&amp;$AA44+3)&lt;&gt;"",INDIRECT("'基礎データ（質問紙）'!"&amp;Q$4&amp;$AA44+3),""),"")</f>
        <v>9</v>
      </c>
      <c r="R45" s="642">
        <f t="shared" ca="1" si="10"/>
        <v>60.2</v>
      </c>
      <c r="S45" s="642">
        <f t="shared" ca="1" si="10"/>
        <v>30</v>
      </c>
      <c r="T45" s="642">
        <f t="shared" ca="1" si="10"/>
        <v>0.8</v>
      </c>
      <c r="U45" s="642">
        <f t="shared" ca="1" si="10"/>
        <v>0.1</v>
      </c>
      <c r="V45" s="642" t="str">
        <f t="shared" ca="1" si="10"/>
        <v/>
      </c>
      <c r="W45" s="642" t="str">
        <f t="shared" ca="1" si="10"/>
        <v/>
      </c>
      <c r="X45" s="642" t="str">
        <f t="shared" ca="1" si="10"/>
        <v/>
      </c>
      <c r="Y45" s="642" t="str">
        <f t="shared" ca="1" si="10"/>
        <v/>
      </c>
      <c r="Z45" s="642" t="str">
        <f t="shared" ca="1" si="10"/>
        <v/>
      </c>
      <c r="AA45" s="255"/>
      <c r="AB45" s="49"/>
      <c r="AC45" s="52"/>
      <c r="AD45" s="52"/>
      <c r="AE45" s="52"/>
      <c r="AF45" s="52"/>
      <c r="AG45" s="52"/>
      <c r="AH45" s="52"/>
      <c r="AI45" s="51"/>
    </row>
    <row r="46" spans="1:35" s="33" customFormat="1" ht="12" customHeight="1">
      <c r="A46" s="48"/>
      <c r="B46" s="628"/>
      <c r="C46" s="629"/>
      <c r="D46" s="48"/>
      <c r="E46" s="48"/>
      <c r="F46" s="48"/>
      <c r="G46" s="48"/>
      <c r="H46" s="48"/>
      <c r="I46" s="48"/>
      <c r="J46" s="48"/>
      <c r="K46" s="48"/>
      <c r="L46" s="23"/>
      <c r="M46" s="23"/>
      <c r="N46" s="23"/>
      <c r="O46" s="48"/>
      <c r="P46" s="644"/>
      <c r="Q46" s="643" t="str">
        <f t="shared" ref="Q46:Z46" ca="1" si="11">IF($P39&lt;&gt;"",IF(INDIRECT("'基礎データ（質問紙）'!"&amp;Q$4&amp;$AA45+3)&lt;&gt;"",INDIRECT("'基礎データ（質問紙）'!"&amp;Q$4&amp;$AA45+3),""),"")</f>
        <v/>
      </c>
      <c r="R46" s="643" t="str">
        <f t="shared" ca="1" si="11"/>
        <v/>
      </c>
      <c r="S46" s="643" t="str">
        <f t="shared" ca="1" si="11"/>
        <v/>
      </c>
      <c r="T46" s="643" t="str">
        <f t="shared" ca="1" si="11"/>
        <v/>
      </c>
      <c r="U46" s="643" t="str">
        <f t="shared" ca="1" si="11"/>
        <v/>
      </c>
      <c r="V46" s="643" t="str">
        <f t="shared" ca="1" si="11"/>
        <v/>
      </c>
      <c r="W46" s="643" t="str">
        <f t="shared" ca="1" si="11"/>
        <v/>
      </c>
      <c r="X46" s="643" t="str">
        <f t="shared" ca="1" si="11"/>
        <v/>
      </c>
      <c r="Y46" s="643" t="str">
        <f t="shared" ca="1" si="11"/>
        <v/>
      </c>
      <c r="Z46" s="643" t="str">
        <f t="shared" ca="1" si="11"/>
        <v/>
      </c>
      <c r="AB46" s="49"/>
      <c r="AC46" s="52"/>
      <c r="AD46" s="52"/>
      <c r="AE46" s="52"/>
      <c r="AF46" s="52"/>
      <c r="AG46" s="52"/>
      <c r="AH46" s="52"/>
      <c r="AI46" s="51"/>
    </row>
    <row r="47" spans="1:35" s="33" customFormat="1" ht="20.100000000000001" customHeight="1" thickBot="1">
      <c r="A47" s="48"/>
      <c r="B47" s="630"/>
      <c r="C47" s="631"/>
      <c r="D47" s="48"/>
      <c r="E47" s="431">
        <f ca="1">IF(F47&lt;&gt;"",1,"")</f>
        <v>1</v>
      </c>
      <c r="F47" s="432" t="str">
        <f ca="1">IF(Q41&lt;&gt;"",Q41,"")</f>
        <v>そのとおりだと思う</v>
      </c>
      <c r="G47" s="431">
        <f ca="1">IF(H47&lt;&gt;"",2,"")</f>
        <v>2</v>
      </c>
      <c r="H47" s="432" t="str">
        <f ca="1">IF(R41&lt;&gt;"",R41,"")</f>
        <v>どちらかといえば，そう思う</v>
      </c>
      <c r="I47" s="431">
        <f ca="1">IF(J47&lt;&gt;"",3,"")</f>
        <v>3</v>
      </c>
      <c r="J47" s="432" t="str">
        <f ca="1">IF(S41&lt;&gt;"",S41,"")</f>
        <v>どちらかといえば，そう思わない</v>
      </c>
      <c r="K47" s="319"/>
      <c r="L47" s="23"/>
      <c r="M47" s="23"/>
      <c r="N47" s="23"/>
      <c r="O47" s="48"/>
      <c r="P47" s="255"/>
      <c r="Q47" s="255" t="str">
        <f t="shared" ref="Q47:Z47" ca="1" si="12">IF(Q43="○",CELL("col",Q43),"")</f>
        <v/>
      </c>
      <c r="R47" s="255">
        <f t="shared" ca="1" si="12"/>
        <v>18</v>
      </c>
      <c r="S47" s="255" t="str">
        <f t="shared" ca="1" si="12"/>
        <v/>
      </c>
      <c r="T47" s="255" t="str">
        <f t="shared" ca="1" si="12"/>
        <v/>
      </c>
      <c r="U47" s="255" t="str">
        <f t="shared" ca="1" si="12"/>
        <v/>
      </c>
      <c r="V47" s="255" t="str">
        <f t="shared" ca="1" si="12"/>
        <v/>
      </c>
      <c r="W47" s="255" t="str">
        <f t="shared" ca="1" si="12"/>
        <v/>
      </c>
      <c r="X47" s="255" t="str">
        <f t="shared" ca="1" si="12"/>
        <v/>
      </c>
      <c r="Y47" s="255" t="str">
        <f t="shared" ca="1" si="12"/>
        <v/>
      </c>
      <c r="Z47" s="255" t="str">
        <f t="shared" ca="1" si="12"/>
        <v/>
      </c>
      <c r="AA47" s="296">
        <f ca="1">SUM(Q47:Z47)+64</f>
        <v>82</v>
      </c>
      <c r="AB47" s="49"/>
      <c r="AC47" s="52"/>
      <c r="AD47" s="52"/>
      <c r="AE47" s="52"/>
      <c r="AF47" s="52"/>
      <c r="AG47" s="52"/>
      <c r="AH47" s="52"/>
      <c r="AI47" s="51"/>
    </row>
    <row r="48" spans="1:35" s="33" customFormat="1" ht="20.100000000000001" customHeight="1">
      <c r="A48" s="48"/>
      <c r="B48" s="48"/>
      <c r="C48" s="48"/>
      <c r="D48" s="48"/>
      <c r="E48" s="431">
        <f ca="1">IF(F48&lt;&gt;"",4,"")</f>
        <v>4</v>
      </c>
      <c r="F48" s="432" t="str">
        <f ca="1">IF(T41&lt;&gt;"",T41,"")</f>
        <v>そう思わない</v>
      </c>
      <c r="G48" s="431">
        <f ca="1">IF(H48&lt;&gt;"",5,"")</f>
        <v>5</v>
      </c>
      <c r="H48" s="432" t="str">
        <f ca="1">IF(U41&lt;&gt;"",U41,"")</f>
        <v>その他・無回答</v>
      </c>
      <c r="I48" s="431" t="str">
        <f ca="1">IF(J48&lt;&gt;"",6,"")</f>
        <v/>
      </c>
      <c r="J48" s="432" t="str">
        <f ca="1">IF(V41&lt;&gt;"",V41,"")</f>
        <v/>
      </c>
      <c r="K48" s="319"/>
      <c r="L48" s="23"/>
      <c r="M48" s="23"/>
      <c r="N48" s="23"/>
      <c r="O48" s="48"/>
      <c r="P48" s="48"/>
      <c r="Q48" s="48"/>
      <c r="R48" s="48"/>
      <c r="S48" s="48"/>
      <c r="T48" s="298"/>
      <c r="U48" s="298"/>
      <c r="V48" s="296"/>
      <c r="W48" s="255"/>
      <c r="X48" s="255"/>
      <c r="Y48" s="46"/>
      <c r="Z48" s="48"/>
      <c r="AA48" s="46"/>
      <c r="AB48" s="49"/>
      <c r="AC48" s="52"/>
      <c r="AD48" s="52"/>
      <c r="AE48" s="52"/>
      <c r="AF48" s="52"/>
      <c r="AG48" s="52"/>
      <c r="AH48" s="52"/>
      <c r="AI48" s="51"/>
    </row>
    <row r="49" spans="1:35" s="33" customFormat="1" ht="20.100000000000001" customHeight="1">
      <c r="A49" s="48"/>
      <c r="B49" s="48"/>
      <c r="C49" s="48"/>
      <c r="D49" s="48"/>
      <c r="E49" s="431" t="str">
        <f ca="1">IF(F49&lt;&gt;"",7,"")</f>
        <v/>
      </c>
      <c r="F49" s="432" t="str">
        <f ca="1">IF(W41&lt;&gt;"",W41,"")</f>
        <v/>
      </c>
      <c r="G49" s="431" t="str">
        <f ca="1">IF(H49&lt;&gt;"",8,"")</f>
        <v/>
      </c>
      <c r="H49" s="432" t="str">
        <f ca="1">IF(X41&lt;&gt;"",X41,"")</f>
        <v/>
      </c>
      <c r="I49" s="431" t="str">
        <f ca="1">IF(J49&lt;&gt;"",9,"")</f>
        <v/>
      </c>
      <c r="J49" s="432" t="str">
        <f ca="1">IF(Y41&lt;&gt;"",Y41,"")</f>
        <v/>
      </c>
      <c r="K49" s="319"/>
      <c r="L49" s="23"/>
      <c r="M49" s="23"/>
      <c r="N49" s="23"/>
      <c r="O49" s="48"/>
      <c r="P49" s="302">
        <f ca="1">IF(INDIRECT("入力シート!AC"&amp;Q49)&lt;&gt;0,INDIRECT("入力シート!AC"&amp;Q49),"")</f>
        <v>22</v>
      </c>
      <c r="Q49" s="298">
        <f ca="1">Q38+1</f>
        <v>11</v>
      </c>
      <c r="R49" s="303">
        <f ca="1">P49+198</f>
        <v>220</v>
      </c>
      <c r="S49" s="165" t="str">
        <f ca="1">IFERROR(INDIRECT(CHAR(AA56)&amp;AA51),"")</f>
        <v>５０％以上</v>
      </c>
      <c r="T49" s="165"/>
      <c r="U49" s="165"/>
      <c r="V49" s="296"/>
      <c r="W49" s="255"/>
      <c r="X49" s="255"/>
      <c r="Y49" s="46"/>
      <c r="Z49" s="48"/>
      <c r="AA49" s="46"/>
      <c r="AB49" s="49"/>
      <c r="AC49" s="52"/>
      <c r="AD49" s="52"/>
      <c r="AE49" s="52"/>
      <c r="AF49" s="52"/>
      <c r="AG49" s="52"/>
      <c r="AH49" s="52"/>
      <c r="AI49" s="51"/>
    </row>
    <row r="50" spans="1:35" s="33" customFormat="1" ht="8.1" customHeight="1" thickBot="1">
      <c r="A50" s="48"/>
      <c r="B50" s="48"/>
      <c r="C50" s="48"/>
      <c r="D50" s="48"/>
      <c r="E50" s="433"/>
      <c r="F50" s="433"/>
      <c r="G50" s="433"/>
      <c r="H50" s="433"/>
      <c r="I50" s="433"/>
      <c r="J50" s="433"/>
      <c r="K50" s="48"/>
      <c r="L50" s="23"/>
      <c r="M50" s="23"/>
      <c r="N50" s="23"/>
      <c r="O50" s="48"/>
      <c r="P50" s="304" t="str">
        <f ca="1">IF(P49&lt;&gt;"",VLOOKUP(P49,入力シート!$AC$7:$AN$33,2,FALSE),"")</f>
        <v>調査対象学年の児童のうち，就学援助を受けている児童の割合</v>
      </c>
      <c r="Q50" s="165"/>
      <c r="R50" s="165"/>
      <c r="S50" s="165"/>
      <c r="T50" s="165"/>
      <c r="U50" s="165"/>
      <c r="V50" s="296"/>
      <c r="W50" s="255"/>
      <c r="X50" s="255"/>
      <c r="Y50" s="46"/>
      <c r="Z50" s="48"/>
      <c r="AA50" s="46"/>
      <c r="AB50" s="49"/>
      <c r="AC50" s="52"/>
      <c r="AD50" s="52"/>
      <c r="AE50" s="52"/>
      <c r="AF50" s="52"/>
      <c r="AG50" s="52"/>
      <c r="AH50" s="52"/>
      <c r="AI50" s="51"/>
    </row>
    <row r="51" spans="1:35" s="33" customFormat="1" ht="20.100000000000001" customHeight="1">
      <c r="A51" s="48"/>
      <c r="B51" s="624">
        <f ca="1">IF(P49&lt;&gt;"",P49,"")</f>
        <v>22</v>
      </c>
      <c r="C51" s="625"/>
      <c r="D51" s="48"/>
      <c r="E51" s="121" t="s">
        <v>47</v>
      </c>
      <c r="F51" s="653" t="str">
        <f ca="1">"「"&amp;S49&amp;"」を選択"</f>
        <v>「５０％以上」を選択</v>
      </c>
      <c r="G51" s="653"/>
      <c r="H51" s="653"/>
      <c r="I51" s="653"/>
      <c r="J51" s="653"/>
      <c r="K51" s="66"/>
      <c r="L51" s="23"/>
      <c r="M51" s="23"/>
      <c r="N51" s="23"/>
      <c r="O51" s="48"/>
      <c r="P51" s="305"/>
      <c r="Q51" s="306" t="str">
        <f t="shared" ref="Q51:Z51" ca="1" si="13">IFERROR(IF(INDIRECT("'基礎データ（質問紙）'!"&amp;Q$4&amp;$R49)&lt;&gt;"",INDIRECT("'基礎データ（質問紙）'!"&amp;Q$4&amp;$R49),""),"")</f>
        <v>在籍していない</v>
      </c>
      <c r="R51" s="306" t="str">
        <f t="shared" ca="1" si="13"/>
        <v>５％未満</v>
      </c>
      <c r="S51" s="306" t="str">
        <f t="shared" ca="1" si="13"/>
        <v>５％以上,１０％未満</v>
      </c>
      <c r="T51" s="306" t="str">
        <f t="shared" ca="1" si="13"/>
        <v>１０％以上,２０％未満</v>
      </c>
      <c r="U51" s="306" t="str">
        <f t="shared" ca="1" si="13"/>
        <v>２０％以上,３０％未満</v>
      </c>
      <c r="V51" s="306" t="str">
        <f t="shared" ca="1" si="13"/>
        <v>３０％以上,５０％未満</v>
      </c>
      <c r="W51" s="306" t="str">
        <f t="shared" ca="1" si="13"/>
        <v>５０％以上</v>
      </c>
      <c r="X51" s="306" t="str">
        <f t="shared" ca="1" si="13"/>
        <v>その他・無回答</v>
      </c>
      <c r="Y51" s="306" t="str">
        <f t="shared" ca="1" si="13"/>
        <v/>
      </c>
      <c r="Z51" s="306" t="str">
        <f t="shared" ca="1" si="13"/>
        <v/>
      </c>
      <c r="AA51" s="46">
        <f>ROW()</f>
        <v>51</v>
      </c>
      <c r="AB51" s="49"/>
      <c r="AC51" s="52"/>
      <c r="AD51" s="52"/>
      <c r="AE51" s="52"/>
      <c r="AF51" s="52"/>
      <c r="AG51" s="52"/>
      <c r="AH51" s="52"/>
      <c r="AI51" s="51"/>
    </row>
    <row r="52" spans="1:35" s="33" customFormat="1" ht="6" customHeight="1">
      <c r="A52" s="48"/>
      <c r="B52" s="647" t="str">
        <f ca="1">IF(P50&lt;&gt;"",P50,"")</f>
        <v>調査対象学年の児童のうち，就学援助を受けている児童の割合</v>
      </c>
      <c r="C52" s="648"/>
      <c r="D52" s="48"/>
      <c r="E52" s="48"/>
      <c r="F52" s="48"/>
      <c r="G52" s="48"/>
      <c r="H52" s="48"/>
      <c r="I52" s="48"/>
      <c r="J52" s="48"/>
      <c r="K52" s="48"/>
      <c r="L52" s="23"/>
      <c r="M52" s="23"/>
      <c r="N52" s="23"/>
      <c r="O52" s="48"/>
      <c r="P52" s="48"/>
      <c r="Q52" s="48"/>
      <c r="R52" s="48"/>
      <c r="S52" s="48"/>
      <c r="T52" s="48"/>
      <c r="U52" s="48"/>
      <c r="V52" s="48"/>
      <c r="W52" s="48"/>
      <c r="X52" s="48"/>
      <c r="Y52" s="48"/>
      <c r="Z52" s="48"/>
      <c r="AA52" s="46"/>
      <c r="AB52" s="49"/>
      <c r="AC52" s="52"/>
      <c r="AD52" s="52"/>
      <c r="AE52" s="52"/>
      <c r="AF52" s="52"/>
      <c r="AG52" s="52"/>
      <c r="AH52" s="52"/>
      <c r="AI52" s="51"/>
    </row>
    <row r="53" spans="1:35" s="33" customFormat="1" ht="13.5" customHeight="1">
      <c r="A53" s="48"/>
      <c r="B53" s="649"/>
      <c r="C53" s="650"/>
      <c r="D53" s="48"/>
      <c r="E53" s="48"/>
      <c r="F53" s="48"/>
      <c r="G53" s="48"/>
      <c r="H53" s="251"/>
      <c r="I53" s="48"/>
      <c r="J53" s="251"/>
      <c r="K53" s="48"/>
      <c r="L53" s="23"/>
      <c r="M53" s="23"/>
      <c r="N53" s="23"/>
      <c r="O53" s="48"/>
      <c r="P53" s="304" t="s">
        <v>0</v>
      </c>
      <c r="Q53" s="340" t="str">
        <f ca="1">IF($P49&lt;&gt;"",IF(VLOOKUP($P49,入力シート!$AC$7:$AN$26,Q$3,FALSE)&lt;&gt;"",VLOOKUP($P49,入力シート!$AC$7:$AN$26,Q$3,FALSE),""),"")</f>
        <v/>
      </c>
      <c r="R53" s="340" t="str">
        <f ca="1">IF($P49&lt;&gt;"",IF(VLOOKUP($P49,入力シート!$AC$7:$AN$26,R$3,FALSE)&lt;&gt;"",VLOOKUP($P49,入力シート!$AC$7:$AN$26,R$3,FALSE),""),"")</f>
        <v/>
      </c>
      <c r="S53" s="340" t="str">
        <f ca="1">IF($P49&lt;&gt;"",IF(VLOOKUP($P49,入力シート!$AC$7:$AN$26,S$3,FALSE)&lt;&gt;"",VLOOKUP($P49,入力シート!$AC$7:$AN$26,S$3,FALSE),""),"")</f>
        <v/>
      </c>
      <c r="T53" s="340" t="str">
        <f ca="1">IF($P49&lt;&gt;"",IF(VLOOKUP($P49,入力シート!$AC$7:$AN$26,T$3,FALSE)&lt;&gt;"",VLOOKUP($P49,入力シート!$AC$7:$AN$26,T$3,FALSE),""),"")</f>
        <v/>
      </c>
      <c r="U53" s="340" t="str">
        <f ca="1">IF($P49&lt;&gt;"",IF(VLOOKUP($P49,入力シート!$AC$7:$AN$26,U$3,FALSE)&lt;&gt;"",VLOOKUP($P49,入力シート!$AC$7:$AN$26,U$3,FALSE),""),"")</f>
        <v/>
      </c>
      <c r="V53" s="340" t="str">
        <f ca="1">IF($P49&lt;&gt;"",IF(VLOOKUP($P49,入力シート!$AC$7:$AN$26,V$3,FALSE)&lt;&gt;"",VLOOKUP($P49,入力シート!$AC$7:$AN$26,V$3,FALSE),""),"")</f>
        <v/>
      </c>
      <c r="W53" s="340" t="str">
        <f ca="1">IF($P49&lt;&gt;"",IF(VLOOKUP($P49,入力シート!$AC$7:$AN$26,W$3,FALSE)&lt;&gt;"",VLOOKUP($P49,入力シート!$AC$7:$AN$26,W$3,FALSE),""),"")</f>
        <v>○</v>
      </c>
      <c r="X53" s="340" t="str">
        <f ca="1">IF($P49&lt;&gt;"",IF(VLOOKUP($P49,入力シート!$AC$7:$AN$26,X$3,FALSE)&lt;&gt;"",VLOOKUP($P49,入力シート!$AC$7:$AN$26,X$3,FALSE),""),"")</f>
        <v/>
      </c>
      <c r="Y53" s="340" t="str">
        <f ca="1">IF($P49&lt;&gt;"",IF(VLOOKUP($P49,入力シート!$AC$7:$AN$26,Y$3,FALSE)&lt;&gt;"",VLOOKUP($P49,入力シート!$AC$7:$AN$26,Y$3,FALSE),""),"")</f>
        <v/>
      </c>
      <c r="Z53" s="340" t="str">
        <f ca="1">IF($P49&lt;&gt;"",IF(VLOOKUP($P49,入力シート!$AC$7:$AN$26,Z$3,FALSE)&lt;&gt;"",VLOOKUP($P49,入力シート!$AC$7:$AN$26,Z$3,FALSE),""),"")</f>
        <v/>
      </c>
      <c r="AA53" s="46"/>
      <c r="AB53" s="49"/>
      <c r="AC53" s="52"/>
      <c r="AD53" s="52"/>
      <c r="AE53" s="52"/>
      <c r="AF53" s="52"/>
      <c r="AG53" s="52"/>
      <c r="AH53" s="52"/>
      <c r="AI53" s="51"/>
    </row>
    <row r="54" spans="1:35" s="33" customFormat="1" ht="15" customHeight="1">
      <c r="A54" s="48"/>
      <c r="B54" s="649"/>
      <c r="C54" s="650"/>
      <c r="D54" s="48"/>
      <c r="E54" s="48"/>
      <c r="F54" s="48"/>
      <c r="G54" s="48"/>
      <c r="H54" s="48"/>
      <c r="I54" s="48"/>
      <c r="J54" s="48"/>
      <c r="K54" s="48"/>
      <c r="L54" s="23"/>
      <c r="M54" s="23"/>
      <c r="N54" s="23"/>
      <c r="O54" s="48"/>
      <c r="P54" s="304" t="s">
        <v>35</v>
      </c>
      <c r="Q54" s="254">
        <f ca="1">IF($P49&lt;&gt;"",IF(VLOOKUP($P49,'基礎データ（質問紙）'!$M$4:$X$210,Q$3,FALSE)&lt;&gt;"",VLOOKUP($P49,'基礎データ（質問紙）'!$M$4:$X$210,Q$3,FALSE),""),"")</f>
        <v>2.1</v>
      </c>
      <c r="R54" s="254">
        <f ca="1">IF($P49&lt;&gt;"",IF(VLOOKUP($P49,'基礎データ（質問紙）'!$M$4:$X$210,R$3,FALSE)&lt;&gt;"",VLOOKUP($P49,'基礎データ（質問紙）'!$M$4:$X$210,R$3,FALSE),""),"")</f>
        <v>3.1</v>
      </c>
      <c r="S54" s="254">
        <f ca="1">IF($P49&lt;&gt;"",IF(VLOOKUP($P49,'基礎データ（質問紙）'!$M$4:$X$210,S$3,FALSE)&lt;&gt;"",VLOOKUP($P49,'基礎データ（質問紙）'!$M$4:$X$210,S$3,FALSE),""),"")</f>
        <v>7.5</v>
      </c>
      <c r="T54" s="254">
        <f ca="1">IF($P49&lt;&gt;"",IF(VLOOKUP($P49,'基礎データ（質問紙）'!$M$4:$X$210,T$3,FALSE)&lt;&gt;"",VLOOKUP($P49,'基礎データ（質問紙）'!$M$4:$X$210,T$3,FALSE),""),"")</f>
        <v>27.1</v>
      </c>
      <c r="U54" s="254">
        <f ca="1">IF($P49&lt;&gt;"",IF(VLOOKUP($P49,'基礎データ（質問紙）'!$M$4:$X$210,U$3,FALSE)&lt;&gt;"",VLOOKUP($P49,'基礎データ（質問紙）'!$M$4:$X$210,U$3,FALSE),""),"")</f>
        <v>27.4</v>
      </c>
      <c r="V54" s="254">
        <f ca="1">IF($P49&lt;&gt;"",IF(VLOOKUP($P49,'基礎データ（質問紙）'!$M$4:$X$210,V$3,FALSE)&lt;&gt;"",VLOOKUP($P49,'基礎データ（質問紙）'!$M$4:$X$210,V$3,FALSE),""),"")</f>
        <v>28.1</v>
      </c>
      <c r="W54" s="254">
        <f ca="1">IF($P49&lt;&gt;"",IF(VLOOKUP($P49,'基礎データ（質問紙）'!$M$4:$X$210,W$3,FALSE)&lt;&gt;"",VLOOKUP($P49,'基礎データ（質問紙）'!$M$4:$X$210,W$3,FALSE),""),"")</f>
        <v>4.8</v>
      </c>
      <c r="X54" s="254">
        <f ca="1">IF($P49&lt;&gt;"",IF(VLOOKUP($P49,'基礎データ（質問紙）'!$M$4:$X$210,X$3,FALSE)&lt;&gt;"",VLOOKUP($P49,'基礎データ（質問紙）'!$M$4:$X$210,X$3,FALSE),""),"")</f>
        <v>0</v>
      </c>
      <c r="Y54" s="254" t="str">
        <f ca="1">IF($P49&lt;&gt;"",IF(VLOOKUP($P49,'基礎データ（質問紙）'!$M$4:$X$210,Y$3,FALSE)&lt;&gt;"",VLOOKUP($P49,'基礎データ（質問紙）'!$M$4:$X$210,Y$3,FALSE),""),"")</f>
        <v/>
      </c>
      <c r="Z54" s="254" t="str">
        <f ca="1">IF($P49&lt;&gt;"",IF(VLOOKUP($P49,'基礎データ（質問紙）'!$M$4:$X$210,Z$3,FALSE)&lt;&gt;"",VLOOKUP($P49,'基礎データ（質問紙）'!$M$4:$X$210,Z$3,FALSE),""),"")</f>
        <v/>
      </c>
      <c r="AA54" s="46">
        <f ca="1">(P49-14)*2+3</f>
        <v>19</v>
      </c>
      <c r="AB54" s="49"/>
      <c r="AC54" s="52"/>
      <c r="AD54" s="52"/>
      <c r="AE54" s="52"/>
      <c r="AF54" s="52"/>
      <c r="AG54" s="52"/>
      <c r="AH54" s="52"/>
      <c r="AI54" s="51"/>
    </row>
    <row r="55" spans="1:35" s="33" customFormat="1" ht="15" customHeight="1">
      <c r="A55" s="48"/>
      <c r="B55" s="649"/>
      <c r="C55" s="650"/>
      <c r="D55" s="48"/>
      <c r="E55" s="48"/>
      <c r="F55" s="48"/>
      <c r="G55" s="48"/>
      <c r="H55" s="48"/>
      <c r="I55" s="48"/>
      <c r="J55" s="48"/>
      <c r="K55" s="48"/>
      <c r="L55" s="23"/>
      <c r="M55" s="23"/>
      <c r="N55" s="23"/>
      <c r="O55" s="48"/>
      <c r="P55" s="304" t="s">
        <v>36</v>
      </c>
      <c r="Q55" s="254">
        <f ca="1">IF($P49&lt;&gt;"",IF(INDIRECT("'基礎データ（質問紙）'!"&amp;Q$4&amp;$AA54+3)&lt;&gt;"",INDIRECT("'基礎データ（質問紙）'!"&amp;Q$4&amp;$AA54+3),""),"")</f>
        <v>14.2</v>
      </c>
      <c r="R55" s="254">
        <f ca="1">IF($P49&lt;&gt;"",IF(INDIRECT("'基礎データ（質問紙）'!"&amp;R$4&amp;$AA54+3)&lt;&gt;"",INDIRECT("'基礎データ（質問紙）'!"&amp;R$4&amp;$AA54+3),""),"")</f>
        <v>15.2</v>
      </c>
      <c r="S55" s="254">
        <f t="shared" ref="S55:Z55" ca="1" si="14">IF($P49&lt;&gt;"",IF(INDIRECT("'基礎データ（質問紙）'!"&amp;S$4&amp;$AA54+3)&lt;&gt;"",INDIRECT("'基礎データ（質問紙）'!"&amp;S$4&amp;$AA54+3),""),"")</f>
        <v>19.5</v>
      </c>
      <c r="T55" s="254">
        <f t="shared" ca="1" si="14"/>
        <v>28.2</v>
      </c>
      <c r="U55" s="254">
        <f t="shared" ca="1" si="14"/>
        <v>13.5</v>
      </c>
      <c r="V55" s="254">
        <f t="shared" ca="1" si="14"/>
        <v>7.1</v>
      </c>
      <c r="W55" s="254">
        <f t="shared" ca="1" si="14"/>
        <v>2.2999999999999998</v>
      </c>
      <c r="X55" s="254">
        <f t="shared" ca="1" si="14"/>
        <v>0.1</v>
      </c>
      <c r="Y55" s="254" t="str">
        <f t="shared" ca="1" si="14"/>
        <v/>
      </c>
      <c r="Z55" s="254" t="str">
        <f t="shared" ca="1" si="14"/>
        <v/>
      </c>
      <c r="AA55" s="247"/>
      <c r="AB55" s="49"/>
      <c r="AC55" s="52"/>
      <c r="AD55" s="52"/>
      <c r="AE55" s="52"/>
      <c r="AF55" s="52"/>
      <c r="AG55" s="52"/>
      <c r="AH55" s="52"/>
      <c r="AI55" s="51"/>
    </row>
    <row r="56" spans="1:35" s="33" customFormat="1" ht="9" customHeight="1">
      <c r="A56" s="48"/>
      <c r="B56" s="649"/>
      <c r="C56" s="650"/>
      <c r="D56" s="48"/>
      <c r="E56" s="48"/>
      <c r="F56" s="48"/>
      <c r="G56" s="48"/>
      <c r="H56" s="48"/>
      <c r="I56" s="48"/>
      <c r="J56" s="48"/>
      <c r="K56" s="48"/>
      <c r="L56" s="23"/>
      <c r="M56" s="23"/>
      <c r="N56" s="23"/>
      <c r="O56" s="48"/>
      <c r="P56" s="165"/>
      <c r="Q56" s="255" t="str">
        <f t="shared" ref="Q56:Z56" ca="1" si="15">IF(Q53="○",CELL("col",Q53),"")</f>
        <v/>
      </c>
      <c r="R56" s="255" t="str">
        <f t="shared" ca="1" si="15"/>
        <v/>
      </c>
      <c r="S56" s="255" t="str">
        <f t="shared" ca="1" si="15"/>
        <v/>
      </c>
      <c r="T56" s="255" t="str">
        <f t="shared" ca="1" si="15"/>
        <v/>
      </c>
      <c r="U56" s="255" t="str">
        <f t="shared" ca="1" si="15"/>
        <v/>
      </c>
      <c r="V56" s="255" t="str">
        <f t="shared" ca="1" si="15"/>
        <v/>
      </c>
      <c r="W56" s="255">
        <f t="shared" ca="1" si="15"/>
        <v>23</v>
      </c>
      <c r="X56" s="255" t="str">
        <f t="shared" ca="1" si="15"/>
        <v/>
      </c>
      <c r="Y56" s="255" t="str">
        <f t="shared" ca="1" si="15"/>
        <v/>
      </c>
      <c r="Z56" s="255" t="str">
        <f t="shared" ca="1" si="15"/>
        <v/>
      </c>
      <c r="AA56" s="296">
        <f ca="1">SUM(Q56:Z56)+64</f>
        <v>87</v>
      </c>
      <c r="AB56" s="49"/>
      <c r="AC56" s="52"/>
      <c r="AD56" s="52"/>
      <c r="AE56" s="52"/>
      <c r="AF56" s="52"/>
      <c r="AG56" s="52"/>
      <c r="AH56" s="52"/>
      <c r="AI56" s="51"/>
    </row>
    <row r="57" spans="1:35" s="33" customFormat="1" ht="19.5" customHeight="1">
      <c r="A57" s="48"/>
      <c r="B57" s="649"/>
      <c r="C57" s="650"/>
      <c r="D57" s="48"/>
      <c r="E57" s="48"/>
      <c r="F57" s="48"/>
      <c r="G57" s="48"/>
      <c r="H57" s="48"/>
      <c r="I57" s="48"/>
      <c r="J57" s="48"/>
      <c r="K57" s="48"/>
      <c r="L57" s="23"/>
      <c r="M57" s="23"/>
      <c r="N57" s="23"/>
      <c r="O57" s="48"/>
      <c r="P57" s="165"/>
      <c r="Q57" s="165"/>
      <c r="R57" s="165"/>
      <c r="S57" s="165"/>
      <c r="T57" s="165"/>
      <c r="U57" s="165"/>
      <c r="V57" s="165"/>
      <c r="W57" s="247"/>
      <c r="X57" s="247"/>
      <c r="Y57" s="247"/>
      <c r="Z57" s="48"/>
      <c r="AA57" s="247"/>
      <c r="AB57" s="66"/>
      <c r="AC57" s="52"/>
      <c r="AD57" s="52"/>
      <c r="AE57" s="52"/>
      <c r="AF57" s="52"/>
      <c r="AG57" s="52"/>
      <c r="AH57" s="52"/>
      <c r="AI57" s="51"/>
    </row>
    <row r="58" spans="1:35" s="33" customFormat="1" ht="20.100000000000001" customHeight="1" thickBot="1">
      <c r="A58" s="48"/>
      <c r="B58" s="651"/>
      <c r="C58" s="652"/>
      <c r="D58" s="48"/>
      <c r="E58" s="431">
        <f ca="1">IF(F58&lt;&gt;"",1,"")</f>
        <v>1</v>
      </c>
      <c r="F58" s="432" t="str">
        <f ca="1">IF(Q51&lt;&gt;"",Q51,"")</f>
        <v>在籍していない</v>
      </c>
      <c r="G58" s="431">
        <f ca="1">IF(H58&lt;&gt;"",2,"")</f>
        <v>2</v>
      </c>
      <c r="H58" s="432" t="str">
        <f ca="1">IF(R51&lt;&gt;"",R51,"")</f>
        <v>５％未満</v>
      </c>
      <c r="I58" s="431">
        <f ca="1">IF(J58&lt;&gt;"",3,"")</f>
        <v>3</v>
      </c>
      <c r="J58" s="432" t="str">
        <f ca="1">IF(S51&lt;&gt;"",S51,"")</f>
        <v>５％以上,１０％未満</v>
      </c>
      <c r="K58" s="319"/>
      <c r="L58" s="23"/>
      <c r="M58" s="23"/>
      <c r="N58" s="23"/>
      <c r="O58" s="48"/>
      <c r="P58" s="165"/>
      <c r="Q58" s="165"/>
      <c r="R58" s="165"/>
      <c r="S58" s="165"/>
      <c r="T58" s="165"/>
      <c r="U58" s="165"/>
      <c r="V58" s="165"/>
      <c r="W58" s="247"/>
      <c r="X58" s="247"/>
      <c r="Y58" s="247"/>
      <c r="Z58" s="48"/>
      <c r="AA58" s="247"/>
      <c r="AB58" s="66"/>
      <c r="AC58" s="52"/>
      <c r="AD58" s="52"/>
      <c r="AE58" s="52"/>
      <c r="AF58" s="52"/>
      <c r="AG58" s="52"/>
      <c r="AH58" s="52"/>
      <c r="AI58" s="51"/>
    </row>
    <row r="59" spans="1:35" s="33" customFormat="1" ht="20.100000000000001" customHeight="1">
      <c r="A59" s="48"/>
      <c r="B59" s="48"/>
      <c r="C59" s="48"/>
      <c r="D59" s="48"/>
      <c r="E59" s="431">
        <f ca="1">IF(F59&lt;&gt;"",4,"")</f>
        <v>4</v>
      </c>
      <c r="F59" s="432" t="str">
        <f ca="1">IF(T51&lt;&gt;"",T51,"")</f>
        <v>１０％以上,２０％未満</v>
      </c>
      <c r="G59" s="431">
        <f ca="1">IF(H59&lt;&gt;"",5,"")</f>
        <v>5</v>
      </c>
      <c r="H59" s="432" t="str">
        <f ca="1">IF(U51&lt;&gt;"",U51,"")</f>
        <v>２０％以上,３０％未満</v>
      </c>
      <c r="I59" s="431">
        <f ca="1">IF(J59&lt;&gt;"",6,"")</f>
        <v>6</v>
      </c>
      <c r="J59" s="432" t="str">
        <f ca="1">IF(V51&lt;&gt;"",V51,"")</f>
        <v>３０％以上,５０％未満</v>
      </c>
      <c r="K59" s="319"/>
      <c r="L59" s="23"/>
      <c r="M59" s="23"/>
      <c r="N59" s="23"/>
      <c r="O59" s="48"/>
      <c r="P59" s="165"/>
      <c r="Q59" s="165"/>
      <c r="R59" s="165"/>
      <c r="S59" s="165"/>
      <c r="T59" s="165"/>
      <c r="U59" s="165"/>
      <c r="V59" s="165"/>
      <c r="W59" s="247"/>
      <c r="X59" s="247"/>
      <c r="Y59" s="247"/>
      <c r="Z59" s="48"/>
      <c r="AA59" s="247"/>
      <c r="AB59" s="66"/>
      <c r="AC59" s="63"/>
      <c r="AD59" s="63"/>
      <c r="AE59" s="63"/>
      <c r="AF59" s="63"/>
      <c r="AG59" s="52"/>
      <c r="AH59" s="52"/>
      <c r="AI59" s="51"/>
    </row>
    <row r="60" spans="1:35" s="33" customFormat="1" ht="20.100000000000001" customHeight="1">
      <c r="A60" s="48"/>
      <c r="B60" s="48"/>
      <c r="C60" s="48"/>
      <c r="D60" s="48"/>
      <c r="E60" s="431">
        <f ca="1">IF(F60&lt;&gt;"",7,"")</f>
        <v>7</v>
      </c>
      <c r="F60" s="432" t="str">
        <f ca="1">IF(W51&lt;&gt;"",W51,"")</f>
        <v>５０％以上</v>
      </c>
      <c r="G60" s="431">
        <f ca="1">IF(H60&lt;&gt;"",8,"")</f>
        <v>8</v>
      </c>
      <c r="H60" s="432" t="str">
        <f ca="1">IF(X51&lt;&gt;"",X51,"")</f>
        <v>その他・無回答</v>
      </c>
      <c r="I60" s="431" t="str">
        <f ca="1">IF(J60&lt;&gt;"",9,"")</f>
        <v/>
      </c>
      <c r="J60" s="432" t="str">
        <f ca="1">IF(Y51&lt;&gt;"",Y51,"")</f>
        <v/>
      </c>
      <c r="K60" s="319"/>
      <c r="L60" s="23"/>
      <c r="M60" s="23"/>
      <c r="N60" s="23"/>
      <c r="O60" s="48"/>
      <c r="P60" s="165"/>
      <c r="Q60" s="165"/>
      <c r="R60" s="165"/>
      <c r="S60" s="165"/>
      <c r="T60" s="165"/>
      <c r="U60" s="165"/>
      <c r="V60" s="165"/>
      <c r="W60" s="247"/>
      <c r="X60" s="247"/>
      <c r="Y60" s="247"/>
      <c r="Z60" s="48"/>
      <c r="AA60" s="247"/>
      <c r="AB60" s="66"/>
      <c r="AC60" s="63"/>
      <c r="AD60" s="63"/>
      <c r="AE60" s="63"/>
      <c r="AF60" s="63"/>
      <c r="AG60" s="52"/>
      <c r="AH60" s="52"/>
      <c r="AI60" s="51"/>
    </row>
    <row r="61" spans="1:35" s="33" customFormat="1" ht="8.1" customHeight="1">
      <c r="A61" s="48"/>
      <c r="B61" s="48"/>
      <c r="C61" s="48"/>
      <c r="D61" s="48"/>
      <c r="E61" s="48"/>
      <c r="F61" s="250"/>
      <c r="G61" s="48"/>
      <c r="H61" s="250"/>
      <c r="I61" s="48"/>
      <c r="J61" s="250"/>
      <c r="K61" s="48"/>
      <c r="L61" s="23"/>
      <c r="M61" s="23"/>
      <c r="N61" s="23"/>
      <c r="O61" s="48"/>
      <c r="P61" s="165"/>
      <c r="Q61" s="165"/>
      <c r="R61" s="165"/>
      <c r="S61" s="165"/>
      <c r="T61" s="165"/>
      <c r="U61" s="165"/>
      <c r="V61" s="165"/>
      <c r="W61" s="247"/>
      <c r="X61" s="247"/>
      <c r="Y61" s="247"/>
      <c r="Z61" s="48"/>
      <c r="AA61" s="247"/>
      <c r="AB61" s="66"/>
      <c r="AC61" s="63"/>
      <c r="AD61" s="63"/>
      <c r="AE61" s="63"/>
      <c r="AF61" s="63"/>
      <c r="AG61" s="52"/>
      <c r="AH61" s="52"/>
      <c r="AI61" s="51"/>
    </row>
    <row r="62" spans="1:35" s="66" customFormat="1" ht="13.5" customHeight="1">
      <c r="A62" s="621" t="str">
        <f ca="1">"("&amp;VLOOKUP(P2,入力シート!$AS:$AT,2,FALSE)&amp;")"</f>
        <v>(9)</v>
      </c>
      <c r="B62" s="621"/>
      <c r="C62" s="621"/>
      <c r="D62" s="621"/>
      <c r="E62" s="621"/>
      <c r="F62" s="621"/>
      <c r="G62" s="621"/>
      <c r="H62" s="621"/>
      <c r="I62" s="621"/>
      <c r="J62" s="621"/>
      <c r="K62" s="621"/>
      <c r="L62" s="23"/>
      <c r="M62" s="93"/>
      <c r="N62" s="93"/>
      <c r="O62" s="94"/>
      <c r="P62" s="165"/>
      <c r="Q62" s="165"/>
      <c r="R62" s="165"/>
      <c r="S62" s="165"/>
      <c r="T62" s="165"/>
      <c r="U62" s="165"/>
      <c r="V62" s="165"/>
      <c r="W62" s="247"/>
      <c r="X62" s="247"/>
      <c r="Y62" s="247"/>
      <c r="AA62" s="247"/>
      <c r="AC62" s="63"/>
      <c r="AD62" s="63"/>
      <c r="AE62" s="63"/>
      <c r="AF62" s="63"/>
      <c r="AG62" s="63"/>
      <c r="AH62" s="63"/>
      <c r="AI62" s="63"/>
    </row>
    <row r="63" spans="1:35" s="66" customFormat="1" ht="13.5" customHeight="1">
      <c r="A63" s="63"/>
      <c r="B63" s="63"/>
      <c r="C63" s="63"/>
      <c r="D63" s="63"/>
      <c r="E63" s="63"/>
      <c r="F63" s="63"/>
      <c r="G63" s="63"/>
      <c r="H63" s="63"/>
      <c r="I63" s="63"/>
      <c r="J63" s="63"/>
      <c r="K63" s="63"/>
      <c r="L63" s="23"/>
      <c r="M63" s="93"/>
      <c r="N63" s="93"/>
      <c r="O63" s="93"/>
      <c r="P63" s="166"/>
      <c r="Q63" s="166"/>
      <c r="R63" s="166"/>
      <c r="S63" s="166"/>
      <c r="T63" s="166"/>
      <c r="U63" s="166"/>
      <c r="V63" s="166"/>
      <c r="W63" s="248"/>
      <c r="X63" s="248"/>
      <c r="Y63" s="248"/>
      <c r="Z63" s="63"/>
      <c r="AA63" s="248"/>
      <c r="AB63" s="63"/>
      <c r="AC63" s="63"/>
      <c r="AD63" s="63"/>
      <c r="AE63" s="63"/>
      <c r="AF63" s="63"/>
      <c r="AG63" s="63"/>
      <c r="AH63" s="63"/>
      <c r="AI63" s="63"/>
    </row>
    <row r="64" spans="1:35" s="66" customFormat="1" ht="13.5" customHeight="1">
      <c r="A64" s="63"/>
      <c r="B64" s="63"/>
      <c r="C64" s="63"/>
      <c r="D64" s="63"/>
      <c r="E64" s="63"/>
      <c r="F64" s="63"/>
      <c r="G64" s="63"/>
      <c r="H64" s="63"/>
      <c r="I64" s="63"/>
      <c r="J64" s="63"/>
      <c r="K64" s="63"/>
      <c r="L64" s="23"/>
      <c r="M64" s="93"/>
      <c r="N64" s="93"/>
      <c r="O64" s="93"/>
      <c r="P64" s="166"/>
      <c r="Q64" s="166"/>
      <c r="R64" s="166"/>
      <c r="S64" s="166"/>
      <c r="T64" s="166"/>
      <c r="U64" s="166"/>
      <c r="V64" s="166"/>
      <c r="W64" s="248"/>
      <c r="X64" s="248"/>
      <c r="Y64" s="248"/>
      <c r="Z64" s="63"/>
      <c r="AA64" s="248"/>
      <c r="AB64" s="63"/>
      <c r="AC64" s="63"/>
      <c r="AD64" s="63"/>
      <c r="AE64" s="63"/>
      <c r="AF64" s="63"/>
      <c r="AG64" s="63"/>
      <c r="AH64" s="63"/>
      <c r="AI64" s="63"/>
    </row>
    <row r="65" spans="1:35" s="66" customFormat="1" ht="13.5" customHeight="1">
      <c r="A65" s="63"/>
      <c r="B65" s="63"/>
      <c r="C65" s="63"/>
      <c r="D65" s="63"/>
      <c r="E65" s="63"/>
      <c r="F65" s="63"/>
      <c r="G65" s="63"/>
      <c r="H65" s="63"/>
      <c r="I65" s="63"/>
      <c r="J65" s="63"/>
      <c r="K65" s="63"/>
      <c r="L65" s="23"/>
      <c r="M65" s="93"/>
      <c r="N65" s="93"/>
      <c r="O65" s="93"/>
      <c r="P65" s="167"/>
      <c r="Q65" s="167"/>
      <c r="R65" s="167"/>
      <c r="S65" s="167"/>
      <c r="T65" s="167"/>
      <c r="U65" s="167"/>
      <c r="V65" s="167"/>
      <c r="W65" s="249"/>
      <c r="X65" s="249"/>
      <c r="Y65" s="249"/>
      <c r="Z65" s="63"/>
      <c r="AA65" s="249"/>
      <c r="AB65" s="63"/>
      <c r="AC65" s="63"/>
      <c r="AD65" s="63"/>
      <c r="AE65" s="63"/>
      <c r="AF65" s="63"/>
      <c r="AG65" s="63"/>
      <c r="AH65" s="63"/>
      <c r="AI65" s="63"/>
    </row>
    <row r="66" spans="1:35" s="66" customFormat="1" ht="13.5" customHeight="1">
      <c r="A66" s="63"/>
      <c r="B66" s="63"/>
      <c r="C66" s="63"/>
      <c r="D66" s="63"/>
      <c r="E66" s="63"/>
      <c r="F66" s="63"/>
      <c r="G66" s="63"/>
      <c r="H66" s="63"/>
      <c r="I66" s="63"/>
      <c r="J66" s="63"/>
      <c r="K66" s="63"/>
      <c r="L66" s="23"/>
      <c r="M66" s="93"/>
      <c r="N66" s="93"/>
      <c r="O66" s="93"/>
      <c r="P66" s="167"/>
      <c r="Q66" s="167"/>
      <c r="R66" s="167"/>
      <c r="S66" s="167"/>
      <c r="T66" s="167"/>
      <c r="U66" s="167"/>
      <c r="V66" s="167"/>
      <c r="W66" s="249"/>
      <c r="X66" s="249"/>
      <c r="Y66" s="249"/>
      <c r="Z66" s="63"/>
      <c r="AA66" s="249"/>
      <c r="AB66" s="63"/>
      <c r="AC66" s="63"/>
      <c r="AD66" s="63"/>
      <c r="AE66" s="63"/>
      <c r="AF66" s="63"/>
      <c r="AG66" s="63"/>
      <c r="AH66" s="63"/>
      <c r="AI66" s="63"/>
    </row>
    <row r="67" spans="1:35" s="90" customFormat="1">
      <c r="A67" s="63"/>
      <c r="B67" s="63"/>
      <c r="C67" s="63"/>
      <c r="D67" s="63"/>
      <c r="E67" s="63"/>
      <c r="F67" s="63"/>
      <c r="G67" s="63"/>
      <c r="H67" s="63"/>
      <c r="I67" s="63"/>
      <c r="J67" s="63"/>
      <c r="K67" s="63"/>
      <c r="L67" s="63"/>
      <c r="M67" s="63"/>
      <c r="N67" s="63"/>
      <c r="O67" s="63"/>
      <c r="P67" s="167"/>
      <c r="Q67" s="167"/>
      <c r="R67" s="167"/>
      <c r="S67" s="167"/>
      <c r="T67" s="167"/>
      <c r="U67" s="167"/>
      <c r="V67" s="167"/>
      <c r="W67" s="249"/>
      <c r="X67" s="249"/>
      <c r="Y67" s="249"/>
      <c r="AA67" s="249"/>
      <c r="AB67" s="63"/>
      <c r="AC67" s="63"/>
      <c r="AD67" s="63"/>
      <c r="AE67" s="63"/>
      <c r="AF67" s="63"/>
      <c r="AG67" s="63"/>
      <c r="AH67" s="63"/>
      <c r="AI67" s="63"/>
    </row>
    <row r="68" spans="1:35" s="90" customFormat="1">
      <c r="A68" s="63"/>
      <c r="B68" s="63"/>
      <c r="C68" s="63"/>
      <c r="D68" s="63"/>
      <c r="E68" s="63"/>
      <c r="F68" s="63"/>
      <c r="G68" s="63"/>
      <c r="H68" s="63"/>
      <c r="I68" s="63"/>
      <c r="J68" s="63"/>
      <c r="K68" s="63"/>
      <c r="L68" s="63"/>
      <c r="M68" s="63"/>
      <c r="N68" s="63"/>
      <c r="O68" s="63"/>
      <c r="P68" s="167"/>
      <c r="Q68" s="167"/>
      <c r="R68" s="167"/>
      <c r="S68" s="167"/>
      <c r="T68" s="167"/>
      <c r="U68" s="167"/>
      <c r="V68" s="167"/>
      <c r="W68" s="249"/>
      <c r="X68" s="249"/>
      <c r="Y68" s="249"/>
      <c r="AA68" s="249"/>
      <c r="AB68" s="63"/>
      <c r="AC68" s="63"/>
      <c r="AD68" s="63"/>
      <c r="AE68" s="63"/>
      <c r="AF68" s="63"/>
      <c r="AG68" s="63"/>
      <c r="AH68" s="63"/>
      <c r="AI68" s="63"/>
    </row>
    <row r="69" spans="1:35" s="90" customFormat="1">
      <c r="A69" s="63"/>
      <c r="B69" s="63"/>
      <c r="C69" s="63"/>
      <c r="D69" s="63"/>
      <c r="E69" s="63"/>
      <c r="F69" s="63"/>
      <c r="G69" s="63"/>
      <c r="H69" s="63"/>
      <c r="I69" s="63"/>
      <c r="J69" s="63"/>
      <c r="K69" s="63"/>
      <c r="P69" s="167"/>
      <c r="Q69" s="167"/>
      <c r="R69" s="167"/>
      <c r="S69" s="167"/>
      <c r="T69" s="167"/>
      <c r="U69" s="167"/>
      <c r="V69" s="167"/>
      <c r="W69" s="249"/>
      <c r="X69" s="249"/>
      <c r="Y69" s="249"/>
      <c r="AA69" s="249"/>
      <c r="AB69" s="63"/>
      <c r="AC69" s="63"/>
      <c r="AD69" s="63"/>
      <c r="AE69" s="63"/>
      <c r="AF69" s="63"/>
      <c r="AG69" s="63"/>
      <c r="AH69" s="63"/>
      <c r="AI69" s="63"/>
    </row>
    <row r="70" spans="1:35" s="63" customFormat="1">
      <c r="P70" s="167"/>
      <c r="Q70" s="167"/>
      <c r="R70" s="167"/>
      <c r="S70" s="167"/>
      <c r="T70" s="167"/>
      <c r="U70" s="167"/>
      <c r="V70" s="167"/>
      <c r="W70" s="249"/>
      <c r="X70" s="249"/>
      <c r="Y70" s="249"/>
      <c r="AA70" s="249"/>
    </row>
    <row r="71" spans="1:35" s="63" customFormat="1">
      <c r="P71" s="167"/>
      <c r="Q71" s="167"/>
      <c r="R71" s="167"/>
      <c r="S71" s="167"/>
      <c r="T71" s="167"/>
      <c r="U71" s="167"/>
      <c r="V71" s="167"/>
      <c r="W71" s="249"/>
      <c r="X71" s="249"/>
      <c r="Y71" s="249"/>
      <c r="AA71" s="249"/>
    </row>
    <row r="72" spans="1:35" s="63" customFormat="1">
      <c r="P72" s="167"/>
      <c r="Q72" s="167"/>
      <c r="R72" s="167"/>
      <c r="S72" s="167"/>
      <c r="T72" s="167"/>
      <c r="U72" s="167"/>
      <c r="V72" s="167"/>
      <c r="W72" s="249"/>
      <c r="X72" s="249"/>
      <c r="Y72" s="249"/>
      <c r="AA72" s="249"/>
    </row>
    <row r="73" spans="1:35" s="63" customFormat="1">
      <c r="P73" s="167"/>
      <c r="Q73" s="167"/>
      <c r="R73" s="167"/>
      <c r="S73" s="167"/>
      <c r="T73" s="167"/>
      <c r="U73" s="167"/>
      <c r="V73" s="167"/>
      <c r="W73" s="249"/>
      <c r="X73" s="249"/>
      <c r="Y73" s="249"/>
      <c r="AA73" s="249"/>
    </row>
    <row r="74" spans="1:35" s="63" customFormat="1">
      <c r="P74" s="167"/>
      <c r="Q74" s="167"/>
      <c r="R74" s="167"/>
      <c r="S74" s="167"/>
      <c r="T74" s="167"/>
      <c r="U74" s="167"/>
      <c r="V74" s="167"/>
      <c r="W74" s="249"/>
      <c r="X74" s="249"/>
      <c r="Y74" s="249"/>
      <c r="AA74" s="249"/>
    </row>
    <row r="75" spans="1:35" s="63" customFormat="1">
      <c r="P75" s="167"/>
      <c r="Q75" s="167"/>
      <c r="R75" s="167"/>
      <c r="S75" s="167"/>
      <c r="T75" s="167"/>
      <c r="U75" s="167"/>
      <c r="V75" s="167"/>
      <c r="W75" s="249"/>
      <c r="X75" s="249"/>
      <c r="Y75" s="249"/>
      <c r="AA75" s="249"/>
    </row>
    <row r="76" spans="1:35" s="63" customFormat="1">
      <c r="P76" s="167"/>
      <c r="Q76" s="167"/>
      <c r="R76" s="167"/>
      <c r="S76" s="167"/>
      <c r="T76" s="167"/>
      <c r="U76" s="167"/>
      <c r="V76" s="167"/>
      <c r="W76" s="249"/>
      <c r="X76" s="249"/>
      <c r="Y76" s="249"/>
      <c r="AA76" s="249"/>
    </row>
    <row r="77" spans="1:35" s="63" customFormat="1">
      <c r="P77" s="167"/>
      <c r="Q77" s="167"/>
      <c r="R77" s="167"/>
      <c r="S77" s="167"/>
      <c r="T77" s="167"/>
      <c r="U77" s="167"/>
      <c r="V77" s="167"/>
      <c r="W77" s="249"/>
      <c r="X77" s="249"/>
      <c r="Y77" s="249"/>
      <c r="AA77" s="249"/>
    </row>
    <row r="78" spans="1:35" s="63" customFormat="1">
      <c r="P78" s="167"/>
      <c r="Q78" s="167"/>
      <c r="R78" s="167"/>
      <c r="S78" s="167"/>
      <c r="T78" s="167"/>
      <c r="U78" s="167"/>
      <c r="V78" s="167"/>
      <c r="W78" s="249"/>
      <c r="X78" s="249"/>
      <c r="Y78" s="249"/>
      <c r="AA78" s="249"/>
    </row>
    <row r="79" spans="1:35" s="63" customFormat="1">
      <c r="P79" s="167"/>
      <c r="Q79" s="167"/>
      <c r="R79" s="167"/>
      <c r="S79" s="167"/>
      <c r="T79" s="167"/>
      <c r="U79" s="167"/>
      <c r="V79" s="167"/>
      <c r="W79" s="249"/>
      <c r="X79" s="249"/>
      <c r="Y79" s="249"/>
      <c r="AA79" s="249"/>
    </row>
    <row r="80" spans="1:35" s="63" customFormat="1">
      <c r="P80" s="167"/>
      <c r="Q80" s="167"/>
      <c r="R80" s="167"/>
      <c r="S80" s="167"/>
      <c r="T80" s="167"/>
      <c r="U80" s="167"/>
      <c r="V80" s="167"/>
      <c r="W80" s="249"/>
      <c r="X80" s="249"/>
      <c r="Y80" s="249"/>
      <c r="AA80" s="249"/>
    </row>
    <row r="81" spans="1:27" s="63" customFormat="1">
      <c r="P81" s="167"/>
      <c r="Q81" s="167"/>
      <c r="R81" s="167"/>
      <c r="S81" s="167"/>
      <c r="T81" s="167"/>
      <c r="U81" s="167"/>
      <c r="V81" s="167"/>
      <c r="W81" s="249"/>
      <c r="X81" s="249"/>
      <c r="Y81" s="249"/>
      <c r="AA81" s="249"/>
    </row>
    <row r="82" spans="1:27" s="63" customFormat="1">
      <c r="P82" s="167"/>
      <c r="Q82" s="167"/>
      <c r="R82" s="167"/>
      <c r="S82" s="167"/>
      <c r="T82" s="167"/>
      <c r="U82" s="167"/>
      <c r="V82" s="167"/>
      <c r="W82" s="249"/>
      <c r="X82" s="249"/>
      <c r="Y82" s="249"/>
      <c r="AA82" s="249"/>
    </row>
    <row r="83" spans="1:27" s="63" customFormat="1">
      <c r="B83"/>
      <c r="C83"/>
      <c r="P83" s="167"/>
      <c r="Q83" s="167"/>
      <c r="R83" s="167"/>
      <c r="S83" s="167"/>
      <c r="T83" s="167"/>
      <c r="U83" s="167"/>
      <c r="V83" s="167"/>
      <c r="W83" s="249"/>
      <c r="X83" s="249"/>
      <c r="Y83" s="249"/>
      <c r="AA83" s="249"/>
    </row>
    <row r="84" spans="1:27" s="63" customFormat="1">
      <c r="A84"/>
      <c r="B84"/>
      <c r="C84"/>
      <c r="D84"/>
      <c r="E84"/>
      <c r="F84"/>
      <c r="G84"/>
      <c r="H84"/>
      <c r="I84"/>
      <c r="J84"/>
      <c r="K84"/>
      <c r="P84" s="167"/>
      <c r="Q84" s="167"/>
      <c r="R84" s="167"/>
      <c r="S84" s="167"/>
      <c r="T84" s="167"/>
      <c r="U84" s="167"/>
      <c r="V84" s="167"/>
      <c r="W84" s="249"/>
      <c r="X84" s="249"/>
      <c r="Y84" s="249"/>
      <c r="AA84" s="249"/>
    </row>
    <row r="85" spans="1:27" s="63" customFormat="1">
      <c r="A85"/>
      <c r="B85"/>
      <c r="C85"/>
      <c r="D85"/>
      <c r="E85"/>
      <c r="F85"/>
      <c r="G85"/>
      <c r="H85"/>
      <c r="I85"/>
      <c r="J85"/>
      <c r="K85"/>
      <c r="P85" s="167"/>
      <c r="Q85" s="167"/>
      <c r="R85" s="167"/>
      <c r="S85" s="167"/>
      <c r="T85" s="167"/>
      <c r="U85" s="167"/>
      <c r="V85" s="167"/>
      <c r="W85" s="249"/>
      <c r="X85" s="249"/>
      <c r="Y85" s="249"/>
      <c r="AA85" s="249"/>
    </row>
    <row r="86" spans="1:27" s="63" customFormat="1">
      <c r="A86"/>
      <c r="B86"/>
      <c r="C86"/>
      <c r="D86"/>
      <c r="E86"/>
      <c r="F86"/>
      <c r="G86"/>
      <c r="H86"/>
      <c r="I86"/>
      <c r="J86"/>
      <c r="K86"/>
      <c r="P86" s="167"/>
      <c r="Q86" s="167"/>
      <c r="R86" s="167"/>
      <c r="S86" s="167"/>
      <c r="T86" s="167"/>
      <c r="U86" s="167"/>
      <c r="V86" s="167"/>
      <c r="W86" s="249"/>
      <c r="X86" s="249"/>
      <c r="Y86" s="249"/>
      <c r="AA86" s="249"/>
    </row>
    <row r="87" spans="1:27" s="63" customFormat="1">
      <c r="A87"/>
      <c r="B87"/>
      <c r="C87"/>
      <c r="D87"/>
      <c r="E87"/>
      <c r="F87"/>
      <c r="G87"/>
      <c r="H87"/>
      <c r="I87"/>
      <c r="J87"/>
      <c r="K87"/>
      <c r="P87" s="167"/>
      <c r="Q87" s="167"/>
      <c r="R87" s="167"/>
      <c r="S87" s="167"/>
      <c r="T87" s="167"/>
      <c r="U87" s="167"/>
      <c r="V87" s="167"/>
      <c r="W87" s="249"/>
      <c r="X87" s="249"/>
      <c r="Y87" s="249"/>
      <c r="AA87" s="249"/>
    </row>
    <row r="88" spans="1:27" s="63" customFormat="1">
      <c r="A88"/>
      <c r="B88"/>
      <c r="C88"/>
      <c r="D88"/>
      <c r="E88"/>
      <c r="F88"/>
      <c r="G88"/>
      <c r="H88"/>
      <c r="I88"/>
      <c r="J88"/>
      <c r="K88"/>
      <c r="P88" s="47"/>
      <c r="Q88" s="47"/>
      <c r="R88" s="47"/>
      <c r="S88" s="47"/>
      <c r="T88" s="47"/>
      <c r="U88" s="47"/>
      <c r="V88" s="47"/>
      <c r="W88" s="196"/>
      <c r="X88" s="196"/>
      <c r="Y88" s="196"/>
      <c r="AA88" s="196"/>
    </row>
    <row r="89" spans="1:27" s="63" customFormat="1">
      <c r="A89"/>
      <c r="B89"/>
      <c r="C89"/>
      <c r="D89"/>
      <c r="E89"/>
      <c r="F89"/>
      <c r="G89"/>
      <c r="H89"/>
      <c r="I89"/>
      <c r="J89"/>
      <c r="K89"/>
      <c r="P89" s="47"/>
      <c r="Q89" s="47"/>
      <c r="R89" s="47"/>
      <c r="S89" s="47"/>
      <c r="T89" s="47"/>
      <c r="U89" s="47"/>
      <c r="V89" s="47"/>
      <c r="W89" s="196"/>
      <c r="X89" s="196"/>
      <c r="Y89" s="196"/>
      <c r="AA89" s="196"/>
    </row>
    <row r="90" spans="1:27" s="63" customFormat="1">
      <c r="A90"/>
      <c r="B90"/>
      <c r="C90"/>
      <c r="D90"/>
      <c r="E90"/>
      <c r="F90"/>
      <c r="G90"/>
      <c r="H90"/>
      <c r="I90"/>
      <c r="J90"/>
      <c r="K90"/>
      <c r="P90" s="47"/>
      <c r="Q90" s="47"/>
      <c r="R90" s="47"/>
      <c r="S90" s="47"/>
      <c r="T90" s="47"/>
      <c r="U90" s="47"/>
      <c r="V90" s="47"/>
      <c r="W90" s="196"/>
      <c r="X90" s="196"/>
      <c r="Y90" s="196"/>
      <c r="AA90" s="196"/>
    </row>
    <row r="91" spans="1:27" s="63" customFormat="1">
      <c r="A91"/>
      <c r="B91"/>
      <c r="C91"/>
      <c r="D91"/>
      <c r="E91"/>
      <c r="F91"/>
      <c r="G91"/>
      <c r="H91"/>
      <c r="I91"/>
      <c r="J91"/>
      <c r="K91"/>
      <c r="P91" s="47"/>
      <c r="Q91" s="47"/>
      <c r="R91" s="47"/>
      <c r="S91" s="47"/>
      <c r="T91" s="47"/>
      <c r="U91" s="47"/>
      <c r="V91" s="47"/>
      <c r="W91" s="196"/>
      <c r="X91" s="196"/>
      <c r="Y91" s="196"/>
      <c r="AA91" s="196"/>
    </row>
    <row r="92" spans="1:27" s="63" customFormat="1">
      <c r="A92"/>
      <c r="B92"/>
      <c r="C92"/>
      <c r="D92"/>
      <c r="E92"/>
      <c r="F92"/>
      <c r="G92"/>
      <c r="H92"/>
      <c r="I92"/>
      <c r="J92"/>
      <c r="K92"/>
      <c r="P92" s="47"/>
      <c r="Q92" s="47"/>
      <c r="R92" s="47"/>
      <c r="S92" s="47"/>
      <c r="T92" s="47"/>
      <c r="U92" s="47"/>
      <c r="V92" s="47"/>
      <c r="W92" s="196"/>
      <c r="X92" s="196"/>
      <c r="Y92" s="196"/>
      <c r="AA92" s="196"/>
    </row>
  </sheetData>
  <sheetProtection formatCells="0" selectLockedCells="1"/>
  <mergeCells count="54">
    <mergeCell ref="Y41:Y42"/>
    <mergeCell ref="Z41:Z42"/>
    <mergeCell ref="P19:Z20"/>
    <mergeCell ref="P8:Z9"/>
    <mergeCell ref="AA41:AA42"/>
    <mergeCell ref="AA30:AA31"/>
    <mergeCell ref="T41:T42"/>
    <mergeCell ref="U41:U42"/>
    <mergeCell ref="V41:V42"/>
    <mergeCell ref="W41:W42"/>
    <mergeCell ref="X41:X42"/>
    <mergeCell ref="X30:X31"/>
    <mergeCell ref="Y30:Y31"/>
    <mergeCell ref="Z30:Z31"/>
    <mergeCell ref="Q41:Q42"/>
    <mergeCell ref="R41:R42"/>
    <mergeCell ref="S41:S42"/>
    <mergeCell ref="S30:S31"/>
    <mergeCell ref="T30:T31"/>
    <mergeCell ref="U30:U31"/>
    <mergeCell ref="V30:V31"/>
    <mergeCell ref="W30:W31"/>
    <mergeCell ref="B18:C18"/>
    <mergeCell ref="B4:C4"/>
    <mergeCell ref="B5:C5"/>
    <mergeCell ref="B2:C2"/>
    <mergeCell ref="B7:C7"/>
    <mergeCell ref="B8:C14"/>
    <mergeCell ref="F18:J18"/>
    <mergeCell ref="F7:J7"/>
    <mergeCell ref="A62:K62"/>
    <mergeCell ref="B19:C25"/>
    <mergeCell ref="B29:C29"/>
    <mergeCell ref="B30:C36"/>
    <mergeCell ref="B40:C40"/>
    <mergeCell ref="B41:C47"/>
    <mergeCell ref="B51:C51"/>
    <mergeCell ref="B52:C58"/>
    <mergeCell ref="F40:J40"/>
    <mergeCell ref="F51:J51"/>
    <mergeCell ref="F29:J29"/>
    <mergeCell ref="P45:P46"/>
    <mergeCell ref="Q45:Q46"/>
    <mergeCell ref="R45:R46"/>
    <mergeCell ref="Q30:Q31"/>
    <mergeCell ref="R30:R31"/>
    <mergeCell ref="X45:X46"/>
    <mergeCell ref="Y45:Y46"/>
    <mergeCell ref="Z45:Z46"/>
    <mergeCell ref="S45:S46"/>
    <mergeCell ref="T45:T46"/>
    <mergeCell ref="U45:U46"/>
    <mergeCell ref="V45:V46"/>
    <mergeCell ref="W45:W46"/>
  </mergeCells>
  <phoneticPr fontId="4"/>
  <printOptions horizontalCentered="1"/>
  <pageMargins left="0.39370078740157483" right="0.39370078740157483" top="0.39370078740157483" bottom="0.19685039370078741" header="0.31496062992125984" footer="0.31496062992125984"/>
  <pageSetup paperSize="9" orientation="portrait" r:id="rId1"/>
  <colBreaks count="1" manualBreakCount="1">
    <brk id="11"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P92"/>
  <sheetViews>
    <sheetView topLeftCell="D47" workbookViewId="0">
      <selection activeCell="K38" sqref="K38"/>
    </sheetView>
  </sheetViews>
  <sheetFormatPr defaultRowHeight="13.5"/>
  <cols>
    <col min="1" max="1" width="1.375" customWidth="1"/>
    <col min="2" max="2" width="4.625" customWidth="1"/>
    <col min="3" max="3" width="16.625" customWidth="1"/>
    <col min="4" max="5" width="4.625" customWidth="1"/>
    <col min="6" max="6" width="16.625" customWidth="1"/>
    <col min="7" max="7" width="4.625" customWidth="1"/>
    <col min="8" max="8" width="16.625" customWidth="1"/>
    <col min="9" max="9" width="4.625" customWidth="1"/>
    <col min="10" max="10" width="16.625" customWidth="1"/>
    <col min="11" max="11" width="4.625" customWidth="1"/>
    <col min="12" max="15" width="1.625" style="90" customWidth="1"/>
    <col min="16" max="16" width="8.5" style="47" customWidth="1"/>
    <col min="17" max="17" width="7.75" style="47" customWidth="1"/>
    <col min="18" max="22" width="6.625" style="47" customWidth="1"/>
    <col min="23" max="25" width="9" style="196"/>
    <col min="27" max="27" width="9" style="196"/>
    <col min="28" max="35" width="9" style="63"/>
  </cols>
  <sheetData>
    <row r="1" spans="1:42" ht="6" hidden="1" customHeight="1">
      <c r="A1" s="88"/>
      <c r="B1" s="88"/>
      <c r="C1" s="88"/>
      <c r="D1" s="89"/>
      <c r="E1" s="89"/>
      <c r="F1" s="89"/>
      <c r="G1" s="89"/>
      <c r="H1" s="89"/>
      <c r="I1" s="89"/>
      <c r="J1" s="48"/>
      <c r="K1" s="48"/>
      <c r="O1" s="66"/>
      <c r="P1" s="165"/>
      <c r="Q1" s="165"/>
      <c r="R1" s="165"/>
      <c r="S1" s="165"/>
      <c r="T1" s="165"/>
      <c r="U1" s="165"/>
      <c r="V1" s="165"/>
      <c r="W1" s="247"/>
      <c r="X1" s="247"/>
      <c r="Y1" s="247"/>
      <c r="Z1" s="66"/>
      <c r="AA1" s="247"/>
      <c r="AB1" s="66"/>
    </row>
    <row r="2" spans="1:42" ht="30" customHeight="1">
      <c r="A2" s="89"/>
      <c r="B2" s="639"/>
      <c r="C2" s="639"/>
      <c r="D2" s="89"/>
      <c r="E2" s="89"/>
      <c r="F2" s="89"/>
      <c r="G2" s="89"/>
      <c r="H2" s="89"/>
      <c r="I2" s="89"/>
      <c r="J2" s="48"/>
      <c r="K2" s="48"/>
      <c r="O2" s="66"/>
      <c r="P2" s="165" t="str">
        <f ca="1">RIGHT(CELL("filename",A1),LEN(CELL("filename",A1))-FIND("]", CELL("filename",A1)))</f>
        <v>(6)学校質問紙より(2)</v>
      </c>
      <c r="Q2" s="297">
        <f ca="1">VALUE(LEFT(RIGHT(P2,2),1))</f>
        <v>2</v>
      </c>
      <c r="R2" s="165"/>
      <c r="S2" s="165"/>
      <c r="T2" s="165"/>
      <c r="U2" s="165"/>
      <c r="V2" s="165"/>
      <c r="W2" s="247"/>
      <c r="X2" s="247"/>
      <c r="Y2" s="247"/>
      <c r="Z2" s="66"/>
      <c r="AA2" s="247"/>
      <c r="AB2" s="66"/>
    </row>
    <row r="3" spans="1:42" ht="6.95" customHeight="1" thickBot="1">
      <c r="A3" s="66"/>
      <c r="B3" s="287"/>
      <c r="C3" s="287"/>
      <c r="D3" s="66"/>
      <c r="E3" s="66"/>
      <c r="F3" s="66"/>
      <c r="G3" s="66"/>
      <c r="H3" s="66"/>
      <c r="I3" s="66"/>
      <c r="J3" s="48"/>
      <c r="K3" s="48"/>
      <c r="O3" s="66"/>
      <c r="P3" s="165"/>
      <c r="Q3" s="298">
        <v>3</v>
      </c>
      <c r="R3" s="298">
        <v>4</v>
      </c>
      <c r="S3" s="298">
        <v>5</v>
      </c>
      <c r="T3" s="298">
        <v>6</v>
      </c>
      <c r="U3" s="298">
        <v>7</v>
      </c>
      <c r="V3" s="298">
        <v>8</v>
      </c>
      <c r="W3" s="299">
        <v>9</v>
      </c>
      <c r="X3" s="298">
        <v>10</v>
      </c>
      <c r="Y3" s="298">
        <v>11</v>
      </c>
      <c r="Z3" s="300">
        <v>12</v>
      </c>
      <c r="AA3" s="247"/>
      <c r="AB3" s="66"/>
    </row>
    <row r="4" spans="1:42" ht="13.5" customHeight="1">
      <c r="A4" s="66"/>
      <c r="B4" s="622" t="s">
        <v>1</v>
      </c>
      <c r="C4" s="623"/>
      <c r="D4" s="66"/>
      <c r="E4" s="66"/>
      <c r="F4" s="66"/>
      <c r="G4" s="66"/>
      <c r="H4" s="66"/>
      <c r="I4" s="66"/>
      <c r="J4" s="48"/>
      <c r="K4" s="48"/>
      <c r="O4" s="66"/>
      <c r="P4" s="165"/>
      <c r="Q4" s="225" t="s">
        <v>155</v>
      </c>
      <c r="R4" s="225" t="s">
        <v>156</v>
      </c>
      <c r="S4" s="225" t="s">
        <v>157</v>
      </c>
      <c r="T4" s="225" t="s">
        <v>158</v>
      </c>
      <c r="U4" s="225" t="s">
        <v>159</v>
      </c>
      <c r="V4" s="225" t="s">
        <v>160</v>
      </c>
      <c r="W4" s="225" t="s">
        <v>161</v>
      </c>
      <c r="X4" s="225" t="s">
        <v>162</v>
      </c>
      <c r="Y4" s="225" t="s">
        <v>163</v>
      </c>
      <c r="Z4" s="225" t="s">
        <v>164</v>
      </c>
      <c r="AA4" s="247"/>
      <c r="AB4" s="298"/>
      <c r="AC4" s="249"/>
      <c r="AD4" s="249"/>
      <c r="AE4" s="249"/>
      <c r="AF4" s="249"/>
      <c r="AG4" s="249"/>
      <c r="AH4" s="249"/>
      <c r="AI4" s="249"/>
      <c r="AJ4" s="196"/>
      <c r="AK4" s="196"/>
      <c r="AL4" s="196"/>
      <c r="AM4" s="196"/>
      <c r="AN4" s="196"/>
      <c r="AO4" s="196"/>
      <c r="AP4" s="196"/>
    </row>
    <row r="5" spans="1:42" ht="13.5" customHeight="1" thickBot="1">
      <c r="A5" s="89"/>
      <c r="B5" s="640" t="s">
        <v>154</v>
      </c>
      <c r="C5" s="641"/>
      <c r="D5" s="89"/>
      <c r="E5" s="66"/>
      <c r="F5" s="66"/>
      <c r="G5" s="66"/>
      <c r="H5" s="66"/>
      <c r="I5" s="66"/>
      <c r="J5" s="66"/>
      <c r="K5" s="66"/>
      <c r="O5" s="66"/>
      <c r="P5" s="165"/>
      <c r="Q5" s="165">
        <v>1</v>
      </c>
      <c r="R5" s="299">
        <v>2</v>
      </c>
      <c r="S5" s="299">
        <v>3</v>
      </c>
      <c r="T5" s="299">
        <v>4</v>
      </c>
      <c r="U5" s="299">
        <v>5</v>
      </c>
      <c r="V5" s="299">
        <v>6</v>
      </c>
      <c r="W5" s="299">
        <v>7</v>
      </c>
      <c r="X5" s="299">
        <v>8</v>
      </c>
      <c r="Y5" s="299">
        <v>9</v>
      </c>
      <c r="Z5" s="301">
        <v>10</v>
      </c>
      <c r="AA5" s="247"/>
      <c r="AB5" s="247"/>
      <c r="AC5" s="249"/>
      <c r="AD5" s="249"/>
      <c r="AE5" s="249"/>
      <c r="AF5" s="249"/>
      <c r="AG5" s="249"/>
      <c r="AH5" s="249"/>
      <c r="AI5" s="249"/>
      <c r="AJ5" s="196"/>
      <c r="AK5" s="196"/>
      <c r="AL5" s="196"/>
      <c r="AM5" s="196"/>
      <c r="AN5" s="196"/>
      <c r="AO5" s="196"/>
      <c r="AP5" s="196"/>
    </row>
    <row r="6" spans="1:42" ht="6.95" customHeight="1" thickBot="1">
      <c r="A6" s="48"/>
      <c r="B6" s="48"/>
      <c r="C6" s="48"/>
      <c r="D6" s="48"/>
      <c r="E6" s="66"/>
      <c r="F6" s="66"/>
      <c r="G6" s="277"/>
      <c r="H6" s="277"/>
      <c r="I6" s="66"/>
      <c r="J6" s="66"/>
      <c r="K6" s="208"/>
      <c r="O6" s="66"/>
      <c r="P6" s="165"/>
      <c r="Q6" s="165"/>
      <c r="R6" s="165"/>
      <c r="S6" s="165"/>
      <c r="T6" s="165"/>
      <c r="U6" s="165"/>
      <c r="V6" s="165"/>
      <c r="W6" s="247"/>
      <c r="X6" s="247"/>
      <c r="Y6" s="247"/>
      <c r="Z6" s="66"/>
      <c r="AA6" s="299"/>
      <c r="AB6" s="247"/>
      <c r="AC6" s="249"/>
      <c r="AD6" s="249"/>
      <c r="AE6" s="249"/>
      <c r="AF6" s="249"/>
      <c r="AG6" s="249"/>
      <c r="AH6" s="249"/>
      <c r="AI6" s="249"/>
      <c r="AJ6" s="196"/>
      <c r="AK6" s="196"/>
      <c r="AL6" s="196"/>
      <c r="AM6" s="196"/>
      <c r="AN6" s="196"/>
      <c r="AO6" s="196"/>
      <c r="AP6" s="196"/>
    </row>
    <row r="7" spans="1:42" ht="20.100000000000001" customHeight="1">
      <c r="A7" s="48"/>
      <c r="B7" s="624">
        <f ca="1">IF(P7&lt;&gt;"",P7,"")</f>
        <v>27</v>
      </c>
      <c r="C7" s="625"/>
      <c r="D7" s="48"/>
      <c r="E7" s="121" t="s">
        <v>47</v>
      </c>
      <c r="F7" s="653" t="str">
        <f ca="1">"「"&amp;S7&amp;"」を選択"</f>
        <v>「延べ５日から８日」を選択</v>
      </c>
      <c r="G7" s="653"/>
      <c r="H7" s="653"/>
      <c r="I7" s="653"/>
      <c r="J7" s="653"/>
      <c r="K7" s="66"/>
      <c r="O7" s="66"/>
      <c r="P7" s="302">
        <f ca="1">IF(INDIRECT("入力シート!AC"&amp;Q7)&lt;&gt;0,INDIRECT("入力シート!AC"&amp;Q7),"")</f>
        <v>27</v>
      </c>
      <c r="Q7" s="298">
        <f ca="1">(Q2-1)*5+7</f>
        <v>12</v>
      </c>
      <c r="R7" s="303">
        <f ca="1">P7+198</f>
        <v>225</v>
      </c>
      <c r="S7" s="165" t="str">
        <f ca="1">IFERROR(INDIRECT(CHAR(AA15)&amp;AA11),"")</f>
        <v>延べ５日から８日</v>
      </c>
      <c r="T7" s="165"/>
      <c r="U7" s="165"/>
      <c r="V7" s="165"/>
      <c r="W7" s="247"/>
      <c r="X7" s="247"/>
      <c r="Y7" s="247"/>
      <c r="Z7" s="66"/>
      <c r="AA7" s="247"/>
      <c r="AB7" s="255"/>
      <c r="AC7" s="309"/>
      <c r="AD7" s="309"/>
      <c r="AE7" s="249"/>
      <c r="AF7" s="249"/>
      <c r="AG7" s="249"/>
      <c r="AH7" s="249"/>
      <c r="AI7" s="249"/>
      <c r="AJ7" s="196"/>
      <c r="AK7" s="196"/>
      <c r="AL7" s="196"/>
      <c r="AM7" s="196"/>
      <c r="AN7" s="196"/>
      <c r="AO7" s="196"/>
      <c r="AP7" s="196"/>
    </row>
    <row r="8" spans="1:42" ht="6" customHeight="1">
      <c r="A8" s="48"/>
      <c r="B8" s="628" t="str">
        <f ca="1">IF(P8&lt;&gt;"",P8,"")</f>
        <v>調査対象学年の児童に対して，前年度に，長期休業日を利用した補充的な学習サポートを実施しましたか（実施した日数の累計）</v>
      </c>
      <c r="C8" s="629"/>
      <c r="D8" s="48"/>
      <c r="E8" s="66"/>
      <c r="F8" s="66"/>
      <c r="G8" s="66"/>
      <c r="H8" s="66"/>
      <c r="I8" s="66"/>
      <c r="J8" s="66"/>
      <c r="K8" s="66"/>
      <c r="O8" s="66"/>
      <c r="P8" s="644" t="str">
        <f ca="1">IF(P7&lt;&gt;"",VLOOKUP(P7,入力シート!$AC$7:$AN$33,2,FALSE),"")</f>
        <v>調査対象学年の児童に対して，前年度に，長期休業日を利用した補充的な学習サポートを実施しましたか（実施した日数の累計）</v>
      </c>
      <c r="Q8" s="644"/>
      <c r="R8" s="644"/>
      <c r="S8" s="644"/>
      <c r="T8" s="644"/>
      <c r="U8" s="644"/>
      <c r="V8" s="644"/>
      <c r="W8" s="644"/>
      <c r="X8" s="644"/>
      <c r="Y8" s="644"/>
      <c r="Z8" s="644"/>
      <c r="AA8" s="46"/>
      <c r="AB8" s="49"/>
      <c r="AC8" s="51"/>
      <c r="AD8" s="51"/>
      <c r="AE8" s="52"/>
      <c r="AF8" s="52"/>
    </row>
    <row r="9" spans="1:42" s="33" customFormat="1" ht="8.1" customHeight="1">
      <c r="A9" s="48"/>
      <c r="B9" s="628"/>
      <c r="C9" s="629"/>
      <c r="D9" s="48"/>
      <c r="E9" s="48"/>
      <c r="F9" s="48"/>
      <c r="G9" s="48"/>
      <c r="H9" s="251"/>
      <c r="I9" s="48"/>
      <c r="J9" s="251"/>
      <c r="K9" s="48"/>
      <c r="L9" s="23"/>
      <c r="M9" s="23"/>
      <c r="N9" s="23"/>
      <c r="O9" s="48"/>
      <c r="P9" s="644"/>
      <c r="Q9" s="644"/>
      <c r="R9" s="644"/>
      <c r="S9" s="644"/>
      <c r="T9" s="644"/>
      <c r="U9" s="644"/>
      <c r="V9" s="644"/>
      <c r="W9" s="644"/>
      <c r="X9" s="644"/>
      <c r="Y9" s="644"/>
      <c r="Z9" s="644"/>
      <c r="AA9" s="46"/>
      <c r="AB9" s="49"/>
      <c r="AC9" s="51"/>
      <c r="AD9" s="51"/>
      <c r="AE9" s="52"/>
      <c r="AF9" s="52"/>
      <c r="AG9" s="52"/>
      <c r="AH9" s="52"/>
      <c r="AI9" s="51"/>
    </row>
    <row r="10" spans="1:42" s="33" customFormat="1" ht="8.1" customHeight="1">
      <c r="A10" s="48"/>
      <c r="B10" s="628"/>
      <c r="C10" s="629"/>
      <c r="D10" s="48"/>
      <c r="E10" s="48"/>
      <c r="F10" s="48"/>
      <c r="G10" s="48"/>
      <c r="H10" s="48"/>
      <c r="I10" s="48"/>
      <c r="J10" s="48"/>
      <c r="K10" s="48"/>
      <c r="L10" s="23"/>
      <c r="M10" s="23"/>
      <c r="N10" s="23"/>
      <c r="O10" s="48"/>
      <c r="P10" s="447"/>
      <c r="Q10" s="165"/>
      <c r="R10" s="165"/>
      <c r="S10" s="165"/>
      <c r="T10" s="165"/>
      <c r="U10" s="165"/>
      <c r="V10" s="296"/>
      <c r="W10" s="255"/>
      <c r="X10" s="255"/>
      <c r="Y10" s="46"/>
      <c r="Z10" s="48"/>
      <c r="AA10" s="46"/>
      <c r="AB10" s="49"/>
      <c r="AC10" s="52"/>
      <c r="AD10" s="52"/>
      <c r="AE10" s="52"/>
      <c r="AF10" s="52"/>
      <c r="AG10" s="52"/>
      <c r="AH10" s="52"/>
      <c r="AI10" s="51"/>
    </row>
    <row r="11" spans="1:42" s="33" customFormat="1" ht="13.5" customHeight="1">
      <c r="A11" s="48"/>
      <c r="B11" s="628"/>
      <c r="C11" s="629"/>
      <c r="D11" s="48"/>
      <c r="E11" s="48"/>
      <c r="F11" s="48"/>
      <c r="G11" s="48"/>
      <c r="H11" s="48"/>
      <c r="I11" s="48"/>
      <c r="J11" s="48"/>
      <c r="K11" s="48"/>
      <c r="L11" s="23"/>
      <c r="M11" s="23"/>
      <c r="N11" s="23"/>
      <c r="O11" s="48"/>
      <c r="P11" s="305"/>
      <c r="Q11" s="306" t="str">
        <f t="shared" ref="Q11:Z11" ca="1" si="0">IFERROR(IF(INDIRECT("'基礎データ（質問紙）'!"&amp;Q$4&amp;$R7)&lt;&gt;"",INDIRECT("'基礎データ（質問紙）'!"&amp;Q$4&amp;$R7),""),"")</f>
        <v>延べ１３日以上</v>
      </c>
      <c r="R11" s="306" t="str">
        <f t="shared" ca="1" si="0"/>
        <v>延べ９日から１２日</v>
      </c>
      <c r="S11" s="306" t="str">
        <f t="shared" ca="1" si="0"/>
        <v>延べ５日から８日</v>
      </c>
      <c r="T11" s="306" t="str">
        <f t="shared" ca="1" si="0"/>
        <v>１日から延べ４日</v>
      </c>
      <c r="U11" s="306" t="str">
        <f t="shared" ca="1" si="0"/>
        <v>行っていない</v>
      </c>
      <c r="V11" s="306" t="str">
        <f t="shared" ca="1" si="0"/>
        <v>その他・無回答</v>
      </c>
      <c r="W11" s="306" t="str">
        <f t="shared" ca="1" si="0"/>
        <v/>
      </c>
      <c r="X11" s="306" t="str">
        <f t="shared" ca="1" si="0"/>
        <v/>
      </c>
      <c r="Y11" s="306" t="str">
        <f t="shared" ca="1" si="0"/>
        <v/>
      </c>
      <c r="Z11" s="306" t="str">
        <f t="shared" ca="1" si="0"/>
        <v/>
      </c>
      <c r="AA11" s="46">
        <f>ROW()</f>
        <v>11</v>
      </c>
      <c r="AB11" s="49"/>
      <c r="AC11" s="52"/>
      <c r="AD11" s="52"/>
      <c r="AE11" s="52"/>
      <c r="AF11" s="52"/>
      <c r="AG11" s="52"/>
      <c r="AH11" s="52"/>
      <c r="AI11" s="51"/>
    </row>
    <row r="12" spans="1:42" s="33" customFormat="1" ht="13.5" customHeight="1">
      <c r="A12" s="48"/>
      <c r="B12" s="628"/>
      <c r="C12" s="629"/>
      <c r="D12" s="48"/>
      <c r="E12" s="48"/>
      <c r="F12" s="48"/>
      <c r="G12" s="48"/>
      <c r="H12" s="48"/>
      <c r="I12" s="48"/>
      <c r="J12" s="48"/>
      <c r="K12" s="48"/>
      <c r="L12" s="23"/>
      <c r="M12" s="23"/>
      <c r="N12" s="23"/>
      <c r="O12" s="48"/>
      <c r="P12" s="447" t="s">
        <v>0</v>
      </c>
      <c r="Q12" s="340" t="str">
        <f ca="1">IF($P7&lt;&gt;"",IF(VLOOKUP($P7,入力シート!$AC$7:$AN$26,Q$3,FALSE)&lt;&gt;"",VLOOKUP($P7,入力シート!$AC$7:$AN$26,Q$3,FALSE),""),"")</f>
        <v/>
      </c>
      <c r="R12" s="340" t="str">
        <f ca="1">IF($P7&lt;&gt;"",IF(VLOOKUP($P7,入力シート!$AC$7:$AN$26,R$3,FALSE)&lt;&gt;"",VLOOKUP($P7,入力シート!$AC$7:$AN$26,R$3,FALSE),""),"")</f>
        <v/>
      </c>
      <c r="S12" s="340" t="str">
        <f ca="1">IF($P7&lt;&gt;"",IF(VLOOKUP($P7,入力シート!$AC$7:$AN$26,S$3,FALSE)&lt;&gt;"",VLOOKUP($P7,入力シート!$AC$7:$AN$26,S$3,FALSE),""),"")</f>
        <v>○</v>
      </c>
      <c r="T12" s="340" t="str">
        <f ca="1">IF($P7&lt;&gt;"",IF(VLOOKUP($P7,入力シート!$AC$7:$AN$26,T$3,FALSE)&lt;&gt;"",VLOOKUP($P7,入力シート!$AC$7:$AN$26,T$3,FALSE),""),"")</f>
        <v/>
      </c>
      <c r="U12" s="340" t="str">
        <f ca="1">IF($P7&lt;&gt;"",IF(VLOOKUP($P7,入力シート!$AC$7:$AN$26,U$3,FALSE)&lt;&gt;"",VLOOKUP($P7,入力シート!$AC$7:$AN$26,U$3,FALSE),""),"")</f>
        <v/>
      </c>
      <c r="V12" s="340" t="str">
        <f ca="1">IF($P7&lt;&gt;"",IF(VLOOKUP($P7,入力シート!$AC$7:$AN$26,V$3,FALSE)&lt;&gt;"",VLOOKUP($P7,入力シート!$AC$7:$AN$26,V$3,FALSE),""),"")</f>
        <v/>
      </c>
      <c r="W12" s="340" t="str">
        <f ca="1">IF($P7&lt;&gt;"",IF(VLOOKUP($P7,入力シート!$AC$7:$AN$26,W$3,FALSE)&lt;&gt;"",VLOOKUP($P7,入力シート!$AC$7:$AN$26,W$3,FALSE),""),"")</f>
        <v/>
      </c>
      <c r="X12" s="340" t="str">
        <f ca="1">IF($P7&lt;&gt;"",IF(VLOOKUP($P7,入力シート!$AC$7:$AN$26,X$3,FALSE)&lt;&gt;"",VLOOKUP($P7,入力シート!$AC$7:$AN$26,X$3,FALSE),""),"")</f>
        <v/>
      </c>
      <c r="Y12" s="340" t="str">
        <f ca="1">IF($P7&lt;&gt;"",IF(VLOOKUP($P7,入力シート!$AC$7:$AN$26,Y$3,FALSE)&lt;&gt;"",VLOOKUP($P7,入力シート!$AC$7:$AN$26,Y$3,FALSE),""),"")</f>
        <v/>
      </c>
      <c r="Z12" s="341" t="str">
        <f ca="1">IF($P7&lt;&gt;"",IF(VLOOKUP($P7,入力シート!$AC$7:$AN$26,Z$3,FALSE)&lt;&gt;"",VLOOKUP($P7,入力シート!$AC$7:$AN$26,Z$3,FALSE),""),"")</f>
        <v/>
      </c>
      <c r="AA12" s="46"/>
      <c r="AB12" s="49"/>
      <c r="AC12" s="52"/>
      <c r="AD12" s="52"/>
      <c r="AE12" s="52"/>
      <c r="AF12" s="52"/>
      <c r="AG12" s="52"/>
      <c r="AH12" s="52"/>
      <c r="AI12" s="51"/>
    </row>
    <row r="13" spans="1:42" s="33" customFormat="1" ht="15" customHeight="1">
      <c r="A13" s="48"/>
      <c r="B13" s="628"/>
      <c r="C13" s="629"/>
      <c r="D13" s="48"/>
      <c r="E13" s="48"/>
      <c r="F13" s="48"/>
      <c r="G13" s="48"/>
      <c r="H13" s="48"/>
      <c r="I13" s="48"/>
      <c r="J13" s="48"/>
      <c r="K13" s="48"/>
      <c r="L13" s="23"/>
      <c r="M13" s="23"/>
      <c r="N13" s="23"/>
      <c r="O13" s="48"/>
      <c r="P13" s="447" t="s">
        <v>35</v>
      </c>
      <c r="Q13" s="254">
        <f ca="1">IF($P7&lt;&gt;"",IF(VLOOKUP($P7,'基礎データ（質問紙）'!$M$4:$X$210,Q$3,FALSE)&lt;&gt;"",VLOOKUP($P7,'基礎データ（質問紙）'!$M$4:$X$210,Q$3,FALSE),""),"")</f>
        <v>3.1</v>
      </c>
      <c r="R13" s="254">
        <f ca="1">IF($P7&lt;&gt;"",IF(VLOOKUP($P7,'基礎データ（質問紙）'!$M$4:$X$210,R$3,FALSE)&lt;&gt;"",VLOOKUP($P7,'基礎データ（質問紙）'!$M$4:$X$210,R$3,FALSE),""),"")</f>
        <v>10.6</v>
      </c>
      <c r="S13" s="254">
        <f ca="1">IF($P7&lt;&gt;"",IF(VLOOKUP($P7,'基礎データ（質問紙）'!$M$4:$X$210,S$3,FALSE)&lt;&gt;"",VLOOKUP($P7,'基礎データ（質問紙）'!$M$4:$X$210,S$3,FALSE),""),"")</f>
        <v>27.1</v>
      </c>
      <c r="T13" s="254">
        <f ca="1">IF($P7&lt;&gt;"",IF(VLOOKUP($P7,'基礎データ（質問紙）'!$M$4:$X$210,T$3,FALSE)&lt;&gt;"",VLOOKUP($P7,'基礎データ（質問紙）'!$M$4:$X$210,T$3,FALSE),""),"")</f>
        <v>25</v>
      </c>
      <c r="U13" s="254">
        <f ca="1">IF($P7&lt;&gt;"",IF(VLOOKUP($P7,'基礎データ（質問紙）'!$M$4:$X$210,U$3,FALSE)&lt;&gt;"",VLOOKUP($P7,'基礎データ（質問紙）'!$M$4:$X$210,U$3,FALSE),""),"")</f>
        <v>34.200000000000003</v>
      </c>
      <c r="V13" s="254">
        <f ca="1">IF($P7&lt;&gt;"",IF(VLOOKUP($P7,'基礎データ（質問紙）'!$M$4:$X$210,V$3,FALSE)&lt;&gt;"",VLOOKUP($P7,'基礎データ（質問紙）'!$M$4:$X$210,V$3,FALSE),""),"")</f>
        <v>0</v>
      </c>
      <c r="W13" s="254" t="str">
        <f ca="1">IF($P7&lt;&gt;"",IF(VLOOKUP($P7,'基礎データ（質問紙）'!$M$4:$X$210,W$3,FALSE)&lt;&gt;"",VLOOKUP($P7,'基礎データ（質問紙）'!$M$4:$X$210,W$3,FALSE),""),"")</f>
        <v/>
      </c>
      <c r="X13" s="254" t="str">
        <f ca="1">IF($P7&lt;&gt;"",IF(VLOOKUP($P7,'基礎データ（質問紙）'!$M$4:$X$210,X$3,FALSE)&lt;&gt;"",VLOOKUP($P7,'基礎データ（質問紙）'!$M$4:$X$210,X$3,FALSE),""),"")</f>
        <v/>
      </c>
      <c r="Y13" s="254" t="str">
        <f ca="1">IF($P7&lt;&gt;"",IF(VLOOKUP($P7,'基礎データ（質問紙）'!$M$4:$X$210,Y$3,FALSE)&lt;&gt;"",VLOOKUP($P7,'基礎データ（質問紙）'!$M$4:$X$210,Y$3,FALSE),""),"")</f>
        <v/>
      </c>
      <c r="Z13" s="254" t="str">
        <f ca="1">IF($P7&lt;&gt;"",IF(VLOOKUP($P7,'基礎データ（質問紙）'!$M$4:$X$210,Z$3,FALSE)&lt;&gt;"",VLOOKUP($P7,'基礎データ（質問紙）'!$M$4:$X$210,Z$3,FALSE),""),"")</f>
        <v/>
      </c>
      <c r="AA13" s="46">
        <f ca="1">(P7-14)*2+3</f>
        <v>29</v>
      </c>
      <c r="AB13" s="49"/>
      <c r="AC13" s="52"/>
      <c r="AD13" s="52"/>
      <c r="AE13" s="52"/>
      <c r="AF13" s="52"/>
      <c r="AG13" s="52"/>
      <c r="AH13" s="52"/>
      <c r="AI13" s="51"/>
    </row>
    <row r="14" spans="1:42" s="33" customFormat="1" ht="15" customHeight="1" thickBot="1">
      <c r="A14" s="48"/>
      <c r="B14" s="630"/>
      <c r="C14" s="631"/>
      <c r="D14" s="48"/>
      <c r="E14" s="431">
        <f ca="1">IF(F14&lt;&gt;"",1,"")</f>
        <v>1</v>
      </c>
      <c r="F14" s="432" t="str">
        <f ca="1">IF(Q11&lt;&gt;"",Q11,"")</f>
        <v>延べ１３日以上</v>
      </c>
      <c r="G14" s="431">
        <f ca="1">IF(H14&lt;&gt;"",2,"")</f>
        <v>2</v>
      </c>
      <c r="H14" s="432" t="str">
        <f ca="1">IF(R11&lt;&gt;"",R11,"")</f>
        <v>延べ９日から１２日</v>
      </c>
      <c r="I14" s="431">
        <f ca="1">IF(J14&lt;&gt;"",3,"")</f>
        <v>3</v>
      </c>
      <c r="J14" s="432" t="str">
        <f ca="1">IF(S11&lt;&gt;"",S11,"")</f>
        <v>延べ５日から８日</v>
      </c>
      <c r="K14" s="319"/>
      <c r="L14" s="23"/>
      <c r="M14" s="23"/>
      <c r="N14" s="23"/>
      <c r="O14" s="48"/>
      <c r="P14" s="447" t="s">
        <v>36</v>
      </c>
      <c r="Q14" s="254">
        <f t="shared" ref="Q14:Z14" ca="1" si="1">IF($P7&lt;&gt;"",IF(INDIRECT("'基礎データ（質問紙）'!"&amp;Q$4&amp;$AA13+3)&lt;&gt;"",INDIRECT("'基礎データ（質問紙）'!"&amp;Q$4&amp;$AA13+3),""),"")</f>
        <v>1.7</v>
      </c>
      <c r="R14" s="254">
        <f t="shared" ca="1" si="1"/>
        <v>4.5999999999999996</v>
      </c>
      <c r="S14" s="254">
        <f t="shared" ca="1" si="1"/>
        <v>21.3</v>
      </c>
      <c r="T14" s="254">
        <f t="shared" ca="1" si="1"/>
        <v>36.6</v>
      </c>
      <c r="U14" s="254">
        <f t="shared" ca="1" si="1"/>
        <v>35.700000000000003</v>
      </c>
      <c r="V14" s="254">
        <f t="shared" ca="1" si="1"/>
        <v>0.2</v>
      </c>
      <c r="W14" s="254" t="str">
        <f t="shared" ca="1" si="1"/>
        <v/>
      </c>
      <c r="X14" s="254" t="str">
        <f t="shared" ca="1" si="1"/>
        <v/>
      </c>
      <c r="Y14" s="254" t="str">
        <f t="shared" ca="1" si="1"/>
        <v/>
      </c>
      <c r="Z14" s="254" t="str">
        <f t="shared" ca="1" si="1"/>
        <v/>
      </c>
      <c r="AA14" s="246"/>
      <c r="AB14" s="49"/>
      <c r="AC14" s="52"/>
      <c r="AD14" s="52"/>
      <c r="AE14" s="52"/>
      <c r="AF14" s="52"/>
      <c r="AG14" s="52"/>
      <c r="AH14" s="52"/>
      <c r="AI14" s="51"/>
    </row>
    <row r="15" spans="1:42" s="33" customFormat="1" ht="20.100000000000001" customHeight="1">
      <c r="A15" s="48"/>
      <c r="B15" s="48"/>
      <c r="C15" s="48"/>
      <c r="D15" s="48"/>
      <c r="E15" s="431">
        <f ca="1">IF(F15&lt;&gt;"",4,"")</f>
        <v>4</v>
      </c>
      <c r="F15" s="432" t="str">
        <f ca="1">IF(T11&lt;&gt;"",T11,"")</f>
        <v>１日から延べ４日</v>
      </c>
      <c r="G15" s="431">
        <f ca="1">IF(H15&lt;&gt;"",5,"")</f>
        <v>5</v>
      </c>
      <c r="H15" s="432" t="str">
        <f ca="1">IF(U11&lt;&gt;"",U11,"")</f>
        <v>行っていない</v>
      </c>
      <c r="I15" s="431">
        <f ca="1">IF(J15&lt;&gt;"",6,"")</f>
        <v>6</v>
      </c>
      <c r="J15" s="432" t="str">
        <f ca="1">IF(V11&lt;&gt;"",V11,"")</f>
        <v>その他・無回答</v>
      </c>
      <c r="K15" s="319"/>
      <c r="L15" s="23"/>
      <c r="M15" s="23"/>
      <c r="N15" s="23"/>
      <c r="O15" s="48"/>
      <c r="P15" s="447"/>
      <c r="Q15" s="255" t="str">
        <f t="shared" ref="Q15:Z15" ca="1" si="2">IF(Q12="○",CELL("col",Q12),"")</f>
        <v/>
      </c>
      <c r="R15" s="255" t="str">
        <f t="shared" ca="1" si="2"/>
        <v/>
      </c>
      <c r="S15" s="255">
        <f t="shared" ca="1" si="2"/>
        <v>19</v>
      </c>
      <c r="T15" s="255" t="str">
        <f t="shared" ca="1" si="2"/>
        <v/>
      </c>
      <c r="U15" s="255" t="str">
        <f t="shared" ca="1" si="2"/>
        <v/>
      </c>
      <c r="V15" s="255" t="str">
        <f t="shared" ca="1" si="2"/>
        <v/>
      </c>
      <c r="W15" s="255" t="str">
        <f t="shared" ca="1" si="2"/>
        <v/>
      </c>
      <c r="X15" s="255" t="str">
        <f t="shared" ca="1" si="2"/>
        <v/>
      </c>
      <c r="Y15" s="255" t="str">
        <f t="shared" ca="1" si="2"/>
        <v/>
      </c>
      <c r="Z15" s="255" t="str">
        <f t="shared" ca="1" si="2"/>
        <v/>
      </c>
      <c r="AA15" s="296">
        <f ca="1">SUM(Q15:Z15)+64</f>
        <v>83</v>
      </c>
      <c r="AB15" s="49"/>
      <c r="AC15" s="52"/>
      <c r="AD15" s="52"/>
      <c r="AE15" s="52"/>
      <c r="AF15" s="52"/>
      <c r="AG15" s="52"/>
      <c r="AH15" s="52"/>
      <c r="AI15" s="51"/>
    </row>
    <row r="16" spans="1:42" s="33" customFormat="1" ht="20.100000000000001" customHeight="1">
      <c r="A16" s="48"/>
      <c r="B16" s="48"/>
      <c r="C16" s="48"/>
      <c r="D16" s="48"/>
      <c r="E16" s="431" t="str">
        <f ca="1">IF(F16&lt;&gt;"",7,"")</f>
        <v/>
      </c>
      <c r="F16" s="432" t="str">
        <f ca="1">IF(W11&lt;&gt;"",W11,"")</f>
        <v/>
      </c>
      <c r="G16" s="431" t="str">
        <f ca="1">IF(H16&lt;&gt;"",8,"")</f>
        <v/>
      </c>
      <c r="H16" s="432" t="str">
        <f ca="1">IF(X11&lt;&gt;"",X11,"")</f>
        <v/>
      </c>
      <c r="I16" s="431" t="str">
        <f ca="1">IF(J16&lt;&gt;"",9,"")</f>
        <v/>
      </c>
      <c r="J16" s="432" t="str">
        <f ca="1">IF(Y11&lt;&gt;"",Y11,"")</f>
        <v/>
      </c>
      <c r="K16" s="319"/>
      <c r="L16" s="23"/>
      <c r="M16" s="23"/>
      <c r="N16" s="23"/>
      <c r="O16" s="48"/>
      <c r="P16" s="447"/>
      <c r="Q16" s="307"/>
      <c r="R16" s="308"/>
      <c r="S16" s="255"/>
      <c r="T16" s="46"/>
      <c r="U16" s="307"/>
      <c r="V16" s="308"/>
      <c r="W16" s="255"/>
      <c r="X16" s="46"/>
      <c r="Y16" s="46"/>
      <c r="Z16" s="48"/>
      <c r="AA16" s="46"/>
      <c r="AB16" s="49"/>
      <c r="AC16" s="52"/>
      <c r="AD16" s="52"/>
      <c r="AE16" s="52"/>
      <c r="AF16" s="52"/>
      <c r="AG16" s="52"/>
      <c r="AH16" s="52"/>
      <c r="AI16" s="51"/>
    </row>
    <row r="17" spans="1:35" s="33" customFormat="1" ht="8.1" customHeight="1" thickBot="1">
      <c r="A17" s="48"/>
      <c r="B17" s="48"/>
      <c r="C17" s="48"/>
      <c r="D17" s="48"/>
      <c r="E17" s="48"/>
      <c r="F17" s="48"/>
      <c r="G17" s="48"/>
      <c r="H17" s="48"/>
      <c r="I17" s="48"/>
      <c r="J17" s="48"/>
      <c r="K17" s="48"/>
      <c r="L17" s="23"/>
      <c r="M17" s="23"/>
      <c r="N17" s="23"/>
      <c r="O17" s="48"/>
      <c r="P17" s="447"/>
      <c r="Q17" s="307"/>
      <c r="R17" s="308"/>
      <c r="S17" s="255"/>
      <c r="T17" s="46"/>
      <c r="U17" s="307"/>
      <c r="V17" s="308"/>
      <c r="W17" s="255"/>
      <c r="X17" s="46"/>
      <c r="Y17" s="46"/>
      <c r="Z17" s="48"/>
      <c r="AA17" s="46"/>
      <c r="AB17" s="49"/>
      <c r="AC17" s="52"/>
      <c r="AD17" s="52"/>
      <c r="AE17" s="52"/>
      <c r="AF17" s="52"/>
      <c r="AG17" s="52"/>
      <c r="AH17" s="52"/>
      <c r="AI17" s="51"/>
    </row>
    <row r="18" spans="1:35" s="33" customFormat="1" ht="20.100000000000001" customHeight="1">
      <c r="A18" s="48"/>
      <c r="B18" s="624">
        <f ca="1">IF(P18&lt;&gt;"",P18,"")</f>
        <v>33</v>
      </c>
      <c r="C18" s="625"/>
      <c r="D18" s="48"/>
      <c r="E18" s="121" t="s">
        <v>47</v>
      </c>
      <c r="F18" s="653" t="str">
        <f ca="1">"「"&amp;S18&amp;"」を選択"</f>
        <v>「どちらかといえば，している」を選択</v>
      </c>
      <c r="G18" s="653"/>
      <c r="H18" s="653"/>
      <c r="I18" s="653"/>
      <c r="J18" s="653"/>
      <c r="K18" s="66"/>
      <c r="L18" s="23"/>
      <c r="M18" s="23"/>
      <c r="N18" s="23"/>
      <c r="O18" s="48"/>
      <c r="P18" s="302">
        <f ca="1">IF(INDIRECT("入力シート!AC"&amp;Q18)&lt;&gt;0,INDIRECT("入力シート!AC"&amp;Q18),"")</f>
        <v>33</v>
      </c>
      <c r="Q18" s="298">
        <f ca="1">Q7+1</f>
        <v>13</v>
      </c>
      <c r="R18" s="303">
        <f ca="1">P18+198</f>
        <v>231</v>
      </c>
      <c r="S18" s="165" t="str">
        <f ca="1">IFERROR(INDIRECT(CHAR(AA25)&amp;AA21),"")</f>
        <v>どちらかといえば，している</v>
      </c>
      <c r="T18" s="298"/>
      <c r="U18" s="298"/>
      <c r="V18" s="296"/>
      <c r="W18" s="255"/>
      <c r="X18" s="255"/>
      <c r="Y18" s="46"/>
      <c r="Z18" s="48"/>
      <c r="AA18" s="46"/>
      <c r="AB18" s="49"/>
      <c r="AC18" s="52"/>
      <c r="AD18" s="52"/>
      <c r="AE18" s="52"/>
      <c r="AF18" s="52"/>
      <c r="AG18" s="52"/>
      <c r="AH18" s="52"/>
      <c r="AI18" s="51"/>
    </row>
    <row r="19" spans="1:35" s="33" customFormat="1" ht="6" customHeight="1">
      <c r="A19" s="48"/>
      <c r="B19" s="626" t="str">
        <f ca="1">IF(P19&lt;&gt;"",P19,"")</f>
        <v>児童の姿や地域の現状等に関する調査や各種データ等に基づき，教育課程を編成し，実施し，評価して改善を図る一連のＰＤＣＡサイクルを確立していますか</v>
      </c>
      <c r="C19" s="627"/>
      <c r="D19" s="48"/>
      <c r="E19" s="48"/>
      <c r="F19" s="48"/>
      <c r="G19" s="48"/>
      <c r="H19" s="48"/>
      <c r="I19" s="48"/>
      <c r="J19" s="48"/>
      <c r="K19" s="48"/>
      <c r="L19" s="23"/>
      <c r="M19" s="23"/>
      <c r="N19" s="23"/>
      <c r="O19" s="48"/>
      <c r="P19" s="644" t="str">
        <f ca="1">IF(P18&lt;&gt;"",VLOOKUP(P18,入力シート!$AC$7:$AN$33,2,FALSE),"")</f>
        <v>児童の姿や地域の現状等に関する調査や各種データ等に基づき，教育課程を編成し，実施し，評価して改善を図る一連のＰＤＣＡサイクルを確立していますか</v>
      </c>
      <c r="Q19" s="644"/>
      <c r="R19" s="644"/>
      <c r="S19" s="644"/>
      <c r="T19" s="644"/>
      <c r="U19" s="644"/>
      <c r="V19" s="644"/>
      <c r="W19" s="644"/>
      <c r="X19" s="644"/>
      <c r="Y19" s="644"/>
      <c r="Z19" s="644"/>
      <c r="AA19" s="46"/>
      <c r="AB19" s="49"/>
      <c r="AC19" s="52"/>
      <c r="AD19" s="52"/>
      <c r="AE19" s="52"/>
      <c r="AF19" s="52"/>
      <c r="AG19" s="52"/>
      <c r="AH19" s="52"/>
      <c r="AI19" s="51"/>
    </row>
    <row r="20" spans="1:35" s="33" customFormat="1" ht="8.1" customHeight="1">
      <c r="A20" s="48"/>
      <c r="B20" s="628"/>
      <c r="C20" s="629"/>
      <c r="D20" s="48"/>
      <c r="E20" s="48"/>
      <c r="F20" s="48"/>
      <c r="G20" s="48"/>
      <c r="H20" s="251"/>
      <c r="I20" s="48"/>
      <c r="J20" s="251"/>
      <c r="K20" s="48"/>
      <c r="L20" s="23"/>
      <c r="M20" s="23"/>
      <c r="N20" s="23"/>
      <c r="O20" s="48"/>
      <c r="P20" s="644"/>
      <c r="Q20" s="644"/>
      <c r="R20" s="644"/>
      <c r="S20" s="644"/>
      <c r="T20" s="644"/>
      <c r="U20" s="644"/>
      <c r="V20" s="644"/>
      <c r="W20" s="644"/>
      <c r="X20" s="644"/>
      <c r="Y20" s="644"/>
      <c r="Z20" s="644"/>
      <c r="AA20" s="46"/>
      <c r="AB20" s="49"/>
      <c r="AC20" s="52"/>
      <c r="AD20" s="52"/>
      <c r="AE20" s="52"/>
      <c r="AF20" s="52"/>
      <c r="AG20" s="52"/>
      <c r="AH20" s="52"/>
      <c r="AI20" s="51"/>
    </row>
    <row r="21" spans="1:35" s="33" customFormat="1" ht="13.5" customHeight="1">
      <c r="A21" s="48"/>
      <c r="B21" s="628"/>
      <c r="C21" s="629"/>
      <c r="D21" s="48"/>
      <c r="E21" s="48"/>
      <c r="F21" s="48"/>
      <c r="G21" s="48"/>
      <c r="H21" s="48"/>
      <c r="I21" s="48"/>
      <c r="J21" s="48"/>
      <c r="K21" s="48"/>
      <c r="L21" s="23"/>
      <c r="M21" s="23"/>
      <c r="N21" s="23"/>
      <c r="O21" s="48"/>
      <c r="P21" s="305"/>
      <c r="Q21" s="306" t="str">
        <f t="shared" ref="Q21:Z21" ca="1" si="3">IFERROR(IF(INDIRECT("'基礎データ（質問紙）'!"&amp;Q$4&amp;$R18)&lt;&gt;"",INDIRECT("'基礎データ（質問紙）'!"&amp;Q$4&amp;$R18),""),"")</f>
        <v>よくしている</v>
      </c>
      <c r="R21" s="306" t="str">
        <f t="shared" ca="1" si="3"/>
        <v>どちらかといえば，している</v>
      </c>
      <c r="S21" s="306" t="str">
        <f t="shared" ca="1" si="3"/>
        <v>あまりしていない</v>
      </c>
      <c r="T21" s="306" t="str">
        <f t="shared" ca="1" si="3"/>
        <v>全くしていない</v>
      </c>
      <c r="U21" s="306" t="str">
        <f t="shared" ca="1" si="3"/>
        <v>その他・無回答</v>
      </c>
      <c r="V21" s="306" t="str">
        <f t="shared" ca="1" si="3"/>
        <v/>
      </c>
      <c r="W21" s="306" t="str">
        <f t="shared" ca="1" si="3"/>
        <v/>
      </c>
      <c r="X21" s="306" t="str">
        <f t="shared" ca="1" si="3"/>
        <v/>
      </c>
      <c r="Y21" s="306" t="str">
        <f t="shared" ca="1" si="3"/>
        <v/>
      </c>
      <c r="Z21" s="306" t="str">
        <f t="shared" ca="1" si="3"/>
        <v/>
      </c>
      <c r="AA21" s="46">
        <f>ROW()</f>
        <v>21</v>
      </c>
      <c r="AB21" s="49"/>
      <c r="AC21" s="52"/>
      <c r="AD21" s="52"/>
      <c r="AE21" s="52"/>
      <c r="AF21" s="52"/>
      <c r="AG21" s="52"/>
      <c r="AH21" s="52"/>
      <c r="AI21" s="51"/>
    </row>
    <row r="22" spans="1:35" s="33" customFormat="1" ht="13.5" customHeight="1">
      <c r="A22" s="48"/>
      <c r="B22" s="628"/>
      <c r="C22" s="629"/>
      <c r="D22" s="48"/>
      <c r="E22" s="48"/>
      <c r="F22" s="48"/>
      <c r="G22" s="48"/>
      <c r="H22" s="48"/>
      <c r="I22" s="48"/>
      <c r="J22" s="48"/>
      <c r="K22" s="48"/>
      <c r="L22" s="23"/>
      <c r="M22" s="23"/>
      <c r="N22" s="23"/>
      <c r="O22" s="48"/>
      <c r="P22" s="447" t="s">
        <v>0</v>
      </c>
      <c r="Q22" s="340" t="str">
        <f ca="1">IF($P18&lt;&gt;"",IF(VLOOKUP($P18,入力シート!$AC$7:$AN$26,Q$3,FALSE)&lt;&gt;"",VLOOKUP($P18,入力シート!$AC$7:$AN$26,Q$3,FALSE),""),"")</f>
        <v/>
      </c>
      <c r="R22" s="340" t="str">
        <f ca="1">IF($P18&lt;&gt;"",IF(VLOOKUP($P18,入力シート!$AC$7:$AN$26,R$3,FALSE)&lt;&gt;"",VLOOKUP($P18,入力シート!$AC$7:$AN$26,R$3,FALSE),""),"")</f>
        <v>○</v>
      </c>
      <c r="S22" s="340" t="str">
        <f ca="1">IF($P18&lt;&gt;"",IF(VLOOKUP($P18,入力シート!$AC$7:$AN$26,S$3,FALSE)&lt;&gt;"",VLOOKUP($P18,入力シート!$AC$7:$AN$26,S$3,FALSE),""),"")</f>
        <v/>
      </c>
      <c r="T22" s="340" t="str">
        <f ca="1">IF($P18&lt;&gt;"",IF(VLOOKUP($P18,入力シート!$AC$7:$AN$26,T$3,FALSE)&lt;&gt;"",VLOOKUP($P18,入力シート!$AC$7:$AN$26,T$3,FALSE),""),"")</f>
        <v/>
      </c>
      <c r="U22" s="340" t="str">
        <f ca="1">IF($P18&lt;&gt;"",IF(VLOOKUP($P18,入力シート!$AC$7:$AN$26,U$3,FALSE)&lt;&gt;"",VLOOKUP($P18,入力シート!$AC$7:$AN$26,U$3,FALSE),""),"")</f>
        <v/>
      </c>
      <c r="V22" s="340" t="str">
        <f ca="1">IF($P18&lt;&gt;"",IF(VLOOKUP($P18,入力シート!$AC$7:$AN$26,V$3,FALSE)&lt;&gt;"",VLOOKUP($P18,入力シート!$AC$7:$AN$26,V$3,FALSE),""),"")</f>
        <v/>
      </c>
      <c r="W22" s="340" t="str">
        <f ca="1">IF($P18&lt;&gt;"",IF(VLOOKUP($P18,入力シート!$AC$7:$AN$26,W$3,FALSE)&lt;&gt;"",VLOOKUP($P18,入力シート!$AC$7:$AN$26,W$3,FALSE),""),"")</f>
        <v/>
      </c>
      <c r="X22" s="340" t="str">
        <f ca="1">IF($P18&lt;&gt;"",IF(VLOOKUP($P18,入力シート!$AC$7:$AN$26,X$3,FALSE)&lt;&gt;"",VLOOKUP($P18,入力シート!$AC$7:$AN$26,X$3,FALSE),""),"")</f>
        <v/>
      </c>
      <c r="Y22" s="340" t="str">
        <f ca="1">IF($P18&lt;&gt;"",IF(VLOOKUP($P18,入力シート!$AC$7:$AN$26,Y$3,FALSE)&lt;&gt;"",VLOOKUP($P18,入力シート!$AC$7:$AN$26,Y$3,FALSE),""),"")</f>
        <v/>
      </c>
      <c r="Z22" s="340" t="str">
        <f ca="1">IF($P18&lt;&gt;"",IF(VLOOKUP($P18,入力シート!$AC$7:$AN$26,Z$3,FALSE)&lt;&gt;"",VLOOKUP($P18,入力シート!$AC$7:$AN$26,Z$3,FALSE),""),"")</f>
        <v/>
      </c>
      <c r="AA22" s="46"/>
      <c r="AB22" s="49"/>
      <c r="AC22" s="52"/>
      <c r="AD22" s="52"/>
      <c r="AE22" s="52"/>
      <c r="AF22" s="52"/>
      <c r="AG22" s="52"/>
      <c r="AH22" s="52"/>
      <c r="AI22" s="51"/>
    </row>
    <row r="23" spans="1:35" s="33" customFormat="1" ht="15" customHeight="1">
      <c r="A23" s="48"/>
      <c r="B23" s="628"/>
      <c r="C23" s="629"/>
      <c r="D23" s="48"/>
      <c r="E23" s="48"/>
      <c r="F23" s="48"/>
      <c r="G23" s="48"/>
      <c r="H23" s="48"/>
      <c r="I23" s="48"/>
      <c r="J23" s="48"/>
      <c r="K23" s="48"/>
      <c r="L23" s="23"/>
      <c r="M23" s="23"/>
      <c r="N23" s="23"/>
      <c r="O23" s="48"/>
      <c r="P23" s="447" t="s">
        <v>35</v>
      </c>
      <c r="Q23" s="254">
        <f ca="1">IF($P18&lt;&gt;"",IF(VLOOKUP($P18,'基礎データ（質問紙）'!$M$4:$X$210,Q$3,FALSE)&lt;&gt;"",VLOOKUP($P18,'基礎データ（質問紙）'!$M$4:$X$210,Q$3,FALSE),""),"")</f>
        <v>16.100000000000001</v>
      </c>
      <c r="R23" s="254">
        <f ca="1">IF($P18&lt;&gt;"",IF(VLOOKUP($P18,'基礎データ（質問紙）'!$M$4:$X$210,R$3,FALSE)&lt;&gt;"",VLOOKUP($P18,'基礎データ（質問紙）'!$M$4:$X$210,R$3,FALSE),""),"")</f>
        <v>68.5</v>
      </c>
      <c r="S23" s="254">
        <f ca="1">IF($P18&lt;&gt;"",IF(VLOOKUP($P18,'基礎データ（質問紙）'!$M$4:$X$210,S$3,FALSE)&lt;&gt;"",VLOOKUP($P18,'基礎データ（質問紙）'!$M$4:$X$210,S$3,FALSE),""),"")</f>
        <v>15.1</v>
      </c>
      <c r="T23" s="254">
        <f ca="1">IF($P18&lt;&gt;"",IF(VLOOKUP($P18,'基礎データ（質問紙）'!$M$4:$X$210,T$3,FALSE)&lt;&gt;"",VLOOKUP($P18,'基礎データ（質問紙）'!$M$4:$X$210,T$3,FALSE),""),"")</f>
        <v>0</v>
      </c>
      <c r="U23" s="254">
        <f ca="1">IF($P18&lt;&gt;"",IF(VLOOKUP($P18,'基礎データ（質問紙）'!$M$4:$X$210,U$3,FALSE)&lt;&gt;"",VLOOKUP($P18,'基礎データ（質問紙）'!$M$4:$X$210,U$3,FALSE),""),"")</f>
        <v>0.3</v>
      </c>
      <c r="V23" s="254" t="str">
        <f ca="1">IF($P18&lt;&gt;"",IF(VLOOKUP($P18,'基礎データ（質問紙）'!$M$4:$X$210,V$3,FALSE)&lt;&gt;"",VLOOKUP($P18,'基礎データ（質問紙）'!$M$4:$X$210,V$3,FALSE),""),"")</f>
        <v/>
      </c>
      <c r="W23" s="254" t="str">
        <f ca="1">IF($P18&lt;&gt;"",IF(VLOOKUP($P18,'基礎データ（質問紙）'!$M$4:$X$210,W$3,FALSE)&lt;&gt;"",VLOOKUP($P18,'基礎データ（質問紙）'!$M$4:$X$210,W$3,FALSE),""),"")</f>
        <v/>
      </c>
      <c r="X23" s="254" t="str">
        <f ca="1">IF($P18&lt;&gt;"",IF(VLOOKUP($P18,'基礎データ（質問紙）'!$M$4:$X$210,X$3,FALSE)&lt;&gt;"",VLOOKUP($P18,'基礎データ（質問紙）'!$M$4:$X$210,X$3,FALSE),""),"")</f>
        <v/>
      </c>
      <c r="Y23" s="254" t="str">
        <f ca="1">IF($P18&lt;&gt;"",IF(VLOOKUP($P18,'基礎データ（質問紙）'!$M$4:$X$210,Y$3,FALSE)&lt;&gt;"",VLOOKUP($P18,'基礎データ（質問紙）'!$M$4:$X$210,Y$3,FALSE),""),"")</f>
        <v/>
      </c>
      <c r="Z23" s="254" t="str">
        <f ca="1">IF($P18&lt;&gt;"",IF(VLOOKUP($P18,'基礎データ（質問紙）'!$M$4:$X$210,Z$3,FALSE)&lt;&gt;"",VLOOKUP($P18,'基礎データ（質問紙）'!$M$4:$X$210,Z$3,FALSE),""),"")</f>
        <v/>
      </c>
      <c r="AA23" s="46">
        <f ca="1">(P18-14)*2+3</f>
        <v>41</v>
      </c>
      <c r="AB23" s="49"/>
      <c r="AC23" s="52"/>
      <c r="AD23" s="52"/>
      <c r="AE23" s="52"/>
      <c r="AF23" s="52"/>
      <c r="AG23" s="52"/>
      <c r="AH23" s="52"/>
      <c r="AI23" s="51"/>
    </row>
    <row r="24" spans="1:35" s="33" customFormat="1" ht="15" customHeight="1">
      <c r="A24" s="48"/>
      <c r="B24" s="628"/>
      <c r="C24" s="629"/>
      <c r="D24" s="48"/>
      <c r="E24" s="48"/>
      <c r="F24" s="48"/>
      <c r="G24" s="48"/>
      <c r="H24" s="48"/>
      <c r="I24" s="48"/>
      <c r="J24" s="48"/>
      <c r="K24" s="48"/>
      <c r="L24" s="23"/>
      <c r="M24" s="23"/>
      <c r="N24" s="23"/>
      <c r="O24" s="48"/>
      <c r="P24" s="447" t="s">
        <v>36</v>
      </c>
      <c r="Q24" s="254">
        <f ca="1">IF($P18&lt;&gt;"",IF(INDIRECT("'基礎データ（質問紙）'!"&amp;Q$4&amp;$AA23+3)&lt;&gt;"",INDIRECT("'基礎データ（質問紙）'!"&amp;Q$4&amp;$AA23+3),""),"")</f>
        <v>26.2</v>
      </c>
      <c r="R24" s="254">
        <f ca="1">IF($P18&lt;&gt;"",IF(INDIRECT("'基礎データ（質問紙）'!"&amp;R$4&amp;$AA23+3)&lt;&gt;"",INDIRECT("'基礎データ（質問紙）'!"&amp;R$4&amp;$AA23+3),""),"")</f>
        <v>62.3</v>
      </c>
      <c r="S24" s="254">
        <f t="shared" ref="S24:Z24" ca="1" si="4">IF($P18&lt;&gt;"",IF(INDIRECT("'基礎データ（質問紙）'!"&amp;S$4&amp;$AA23+3)&lt;&gt;"",INDIRECT("'基礎データ（質問紙）'!"&amp;S$4&amp;$AA23+3),""),"")</f>
        <v>11.3</v>
      </c>
      <c r="T24" s="254">
        <f t="shared" ca="1" si="4"/>
        <v>0.2</v>
      </c>
      <c r="U24" s="254">
        <f t="shared" ca="1" si="4"/>
        <v>0</v>
      </c>
      <c r="V24" s="254" t="str">
        <f t="shared" ca="1" si="4"/>
        <v/>
      </c>
      <c r="W24" s="254" t="str">
        <f t="shared" ca="1" si="4"/>
        <v/>
      </c>
      <c r="X24" s="254" t="str">
        <f t="shared" ca="1" si="4"/>
        <v/>
      </c>
      <c r="Y24" s="254" t="str">
        <f t="shared" ca="1" si="4"/>
        <v/>
      </c>
      <c r="Z24" s="254" t="str">
        <f t="shared" ca="1" si="4"/>
        <v/>
      </c>
      <c r="AA24" s="246"/>
      <c r="AB24" s="49"/>
      <c r="AC24" s="52"/>
      <c r="AD24" s="52"/>
      <c r="AE24" s="52"/>
      <c r="AF24" s="52"/>
      <c r="AG24" s="52"/>
      <c r="AH24" s="52"/>
      <c r="AI24" s="51"/>
    </row>
    <row r="25" spans="1:35" s="33" customFormat="1" ht="20.100000000000001" customHeight="1" thickBot="1">
      <c r="A25" s="48"/>
      <c r="B25" s="630"/>
      <c r="C25" s="631"/>
      <c r="D25" s="48"/>
      <c r="E25" s="431">
        <f ca="1">IF(F25&lt;&gt;"",1,"")</f>
        <v>1</v>
      </c>
      <c r="F25" s="432" t="str">
        <f ca="1">IF(Q21&lt;&gt;"",Q21,"")</f>
        <v>よくしている</v>
      </c>
      <c r="G25" s="431">
        <f ca="1">IF(H25&lt;&gt;"",2,"")</f>
        <v>2</v>
      </c>
      <c r="H25" s="432" t="str">
        <f ca="1">IF(R21&lt;&gt;"",R21,"")</f>
        <v>どちらかといえば，している</v>
      </c>
      <c r="I25" s="431">
        <f ca="1">IF(J25&lt;&gt;"",3,"")</f>
        <v>3</v>
      </c>
      <c r="J25" s="432" t="str">
        <f ca="1">IF(S21&lt;&gt;"",S21,"")</f>
        <v>あまりしていない</v>
      </c>
      <c r="K25" s="319"/>
      <c r="L25" s="23"/>
      <c r="M25" s="23"/>
      <c r="N25" s="23"/>
      <c r="O25" s="48"/>
      <c r="P25" s="447"/>
      <c r="Q25" s="255" t="str">
        <f t="shared" ref="Q25:Z25" ca="1" si="5">IF(Q22="○",CELL("col",Q22),"")</f>
        <v/>
      </c>
      <c r="R25" s="255">
        <f t="shared" ca="1" si="5"/>
        <v>18</v>
      </c>
      <c r="S25" s="255" t="str">
        <f t="shared" ca="1" si="5"/>
        <v/>
      </c>
      <c r="T25" s="255" t="str">
        <f t="shared" ca="1" si="5"/>
        <v/>
      </c>
      <c r="U25" s="255" t="str">
        <f t="shared" ca="1" si="5"/>
        <v/>
      </c>
      <c r="V25" s="255" t="str">
        <f t="shared" ca="1" si="5"/>
        <v/>
      </c>
      <c r="W25" s="255" t="str">
        <f t="shared" ca="1" si="5"/>
        <v/>
      </c>
      <c r="X25" s="255" t="str">
        <f t="shared" ca="1" si="5"/>
        <v/>
      </c>
      <c r="Y25" s="255" t="str">
        <f t="shared" ca="1" si="5"/>
        <v/>
      </c>
      <c r="Z25" s="255" t="str">
        <f t="shared" ca="1" si="5"/>
        <v/>
      </c>
      <c r="AA25" s="296">
        <f ca="1">SUM(Q25:Z25)+64</f>
        <v>82</v>
      </c>
      <c r="AB25" s="49"/>
      <c r="AC25" s="52"/>
      <c r="AD25" s="52"/>
      <c r="AE25" s="52"/>
      <c r="AF25" s="52"/>
      <c r="AG25" s="52"/>
      <c r="AH25" s="52"/>
      <c r="AI25" s="51"/>
    </row>
    <row r="26" spans="1:35" s="33" customFormat="1" ht="20.100000000000001" customHeight="1">
      <c r="A26" s="48"/>
      <c r="B26" s="48"/>
      <c r="C26" s="48"/>
      <c r="D26" s="48"/>
      <c r="E26" s="431">
        <f ca="1">IF(F26&lt;&gt;"",4,"")</f>
        <v>4</v>
      </c>
      <c r="F26" s="432" t="str">
        <f ca="1">IF(T21&lt;&gt;"",T21,"")</f>
        <v>全くしていない</v>
      </c>
      <c r="G26" s="431">
        <f ca="1">IF(H26&lt;&gt;"",5,"")</f>
        <v>5</v>
      </c>
      <c r="H26" s="432" t="str">
        <f ca="1">IF(U21&lt;&gt;"",U21,"")</f>
        <v>その他・無回答</v>
      </c>
      <c r="I26" s="431" t="str">
        <f ca="1">IF(J26&lt;&gt;"",6,"")</f>
        <v/>
      </c>
      <c r="J26" s="432" t="str">
        <f ca="1">IF(V21&lt;&gt;"",V21,"")</f>
        <v/>
      </c>
      <c r="K26" s="319"/>
      <c r="L26" s="23"/>
      <c r="M26" s="23"/>
      <c r="N26" s="23"/>
      <c r="O26" s="48"/>
      <c r="P26" s="255"/>
      <c r="Q26" s="255"/>
      <c r="R26" s="255"/>
      <c r="S26" s="255"/>
      <c r="T26" s="255"/>
      <c r="U26" s="255"/>
      <c r="V26" s="255"/>
      <c r="W26" s="296"/>
      <c r="X26" s="255"/>
      <c r="Y26" s="46"/>
      <c r="Z26" s="48"/>
      <c r="AA26" s="255"/>
      <c r="AB26" s="49"/>
      <c r="AC26" s="52"/>
      <c r="AD26" s="52"/>
      <c r="AE26" s="52"/>
      <c r="AF26" s="52"/>
      <c r="AG26" s="52"/>
      <c r="AH26" s="52"/>
      <c r="AI26" s="51"/>
    </row>
    <row r="27" spans="1:35" s="33" customFormat="1" ht="20.100000000000001" customHeight="1">
      <c r="A27" s="48"/>
      <c r="B27" s="46"/>
      <c r="C27" s="46"/>
      <c r="D27" s="48"/>
      <c r="E27" s="431" t="str">
        <f ca="1">IF(F27&lt;&gt;"",7,"")</f>
        <v/>
      </c>
      <c r="F27" s="432" t="str">
        <f ca="1">IF(W21&lt;&gt;"",W21,"")</f>
        <v/>
      </c>
      <c r="G27" s="431" t="str">
        <f ca="1">IF(H27&lt;&gt;"",8,"")</f>
        <v/>
      </c>
      <c r="H27" s="432" t="str">
        <f ca="1">IF(X21&lt;&gt;"",X21,"")</f>
        <v/>
      </c>
      <c r="I27" s="431" t="str">
        <f ca="1">IF(J27&lt;&gt;"",9,"")</f>
        <v/>
      </c>
      <c r="J27" s="432" t="str">
        <f ca="1">IF(Y21&lt;&gt;"",Y21,"")</f>
        <v/>
      </c>
      <c r="K27" s="319"/>
      <c r="L27" s="23"/>
      <c r="M27" s="23"/>
      <c r="N27" s="23"/>
      <c r="O27" s="48"/>
      <c r="P27" s="302">
        <f ca="1">IF(INDIRECT("入力シート!AC"&amp;Q27)&lt;&gt;0,INDIRECT("入力シート!AC"&amp;Q27),"")</f>
        <v>53</v>
      </c>
      <c r="Q27" s="298">
        <f ca="1">Q18+1</f>
        <v>14</v>
      </c>
      <c r="R27" s="303">
        <f ca="1">P27+198</f>
        <v>251</v>
      </c>
      <c r="S27" s="298"/>
      <c r="T27" s="298"/>
      <c r="U27" s="298"/>
      <c r="V27" s="296"/>
      <c r="W27" s="255"/>
      <c r="X27" s="46"/>
      <c r="Y27" s="46"/>
      <c r="Z27" s="48"/>
      <c r="AA27" s="255"/>
      <c r="AB27" s="49"/>
      <c r="AC27" s="52"/>
      <c r="AD27" s="52"/>
      <c r="AE27" s="52"/>
      <c r="AF27" s="52"/>
      <c r="AG27" s="52"/>
      <c r="AH27" s="52"/>
      <c r="AI27" s="51"/>
    </row>
    <row r="28" spans="1:35" s="33" customFormat="1" ht="8.1" customHeight="1" thickBot="1">
      <c r="A28" s="48"/>
      <c r="B28" s="48"/>
      <c r="C28" s="48"/>
      <c r="D28" s="48"/>
      <c r="E28" s="48"/>
      <c r="F28" s="48"/>
      <c r="G28" s="48"/>
      <c r="H28" s="48"/>
      <c r="I28" s="48"/>
      <c r="J28" s="48"/>
      <c r="K28" s="48"/>
      <c r="L28" s="23"/>
      <c r="M28" s="23"/>
      <c r="N28" s="23"/>
      <c r="O28" s="48"/>
      <c r="S28" s="165" t="str">
        <f ca="1">IFERROR(INDIRECT(CHAR(AA35)&amp;AA30),"")</f>
        <v>どちらかといえば，行った</v>
      </c>
      <c r="T28" s="298"/>
      <c r="U28" s="298"/>
      <c r="V28" s="296"/>
      <c r="W28" s="255"/>
      <c r="X28" s="255"/>
      <c r="Y28" s="46"/>
      <c r="Z28" s="48"/>
      <c r="AA28" s="46"/>
      <c r="AB28" s="49"/>
      <c r="AC28" s="52"/>
      <c r="AD28" s="52"/>
      <c r="AE28" s="52"/>
      <c r="AF28" s="52"/>
      <c r="AG28" s="52"/>
      <c r="AH28" s="52"/>
      <c r="AI28" s="51"/>
    </row>
    <row r="29" spans="1:35" s="33" customFormat="1" ht="20.100000000000001" customHeight="1">
      <c r="A29" s="48"/>
      <c r="B29" s="624">
        <f ca="1">IF(P27&lt;&gt;"",P27,"")</f>
        <v>53</v>
      </c>
      <c r="C29" s="625"/>
      <c r="D29" s="48"/>
      <c r="E29" s="121" t="s">
        <v>47</v>
      </c>
      <c r="F29" s="653" t="str">
        <f ca="1">"「"&amp;S28&amp;"」を選択"</f>
        <v>「どちらかといえば，行った」を選択</v>
      </c>
      <c r="G29" s="653"/>
      <c r="H29" s="653"/>
      <c r="I29" s="653"/>
      <c r="J29" s="653"/>
      <c r="K29" s="66"/>
      <c r="L29" s="23"/>
      <c r="M29" s="23"/>
      <c r="N29" s="23"/>
      <c r="O29" s="48"/>
      <c r="P29" s="447" t="str">
        <f ca="1">IF(P27&lt;&gt;"",VLOOKUP(P27,入力シート!$AC$7:$AN$33,2,FALSE),"")</f>
        <v>調査対象学年の児童に対して，前年度までに，学校生活の中で，児童一人一人のよい点や可能性を見付け，児童に伝えるなど積極的に評価しましたか</v>
      </c>
      <c r="Q29" s="165"/>
      <c r="R29" s="165"/>
      <c r="S29" s="165"/>
      <c r="T29" s="165"/>
      <c r="U29" s="165"/>
      <c r="V29" s="296"/>
      <c r="W29" s="255"/>
      <c r="X29" s="255"/>
      <c r="Y29" s="46"/>
      <c r="Z29" s="48"/>
      <c r="AA29" s="46"/>
      <c r="AB29" s="49"/>
      <c r="AC29" s="52"/>
      <c r="AD29" s="52"/>
      <c r="AE29" s="52"/>
      <c r="AF29" s="52"/>
      <c r="AG29" s="52"/>
      <c r="AH29" s="52"/>
      <c r="AI29" s="51"/>
    </row>
    <row r="30" spans="1:35" s="33" customFormat="1" ht="6" customHeight="1">
      <c r="A30" s="48"/>
      <c r="B30" s="626" t="str">
        <f ca="1">IF(P29&lt;&gt;"",P29,"")</f>
        <v>調査対象学年の児童に対して，前年度までに，学校生活の中で，児童一人一人のよい点や可能性を見付け，児童に伝えるなど積極的に評価しましたか</v>
      </c>
      <c r="C30" s="627"/>
      <c r="D30" s="48"/>
      <c r="E30" s="48"/>
      <c r="F30" s="48"/>
      <c r="G30" s="48"/>
      <c r="H30" s="48"/>
      <c r="I30" s="48"/>
      <c r="J30" s="48"/>
      <c r="K30" s="48"/>
      <c r="L30" s="23"/>
      <c r="M30" s="23"/>
      <c r="N30" s="23"/>
      <c r="O30" s="48"/>
      <c r="P30" s="447"/>
      <c r="Q30" s="645" t="str">
        <f ca="1">IFERROR(IF(INDIRECT("'基礎データ（質問紙）'!"&amp;Q$4&amp;$R27)&lt;&gt;"",INDIRECT("'基礎データ（質問紙）'!"&amp;Q$4&amp;$R27),""),"")</f>
        <v>よく行った</v>
      </c>
      <c r="R30" s="645" t="str">
        <f t="shared" ref="R30:Z30" ca="1" si="6">IFERROR(IF(INDIRECT("'基礎データ（質問紙）'!"&amp;R$4&amp;$R27)&lt;&gt;"",INDIRECT("'基礎データ（質問紙）'!"&amp;R$4&amp;$R27),""),"")</f>
        <v>どちらかといえば，行った</v>
      </c>
      <c r="S30" s="645" t="str">
        <f t="shared" ca="1" si="6"/>
        <v>あまり行っていない</v>
      </c>
      <c r="T30" s="645" t="str">
        <f t="shared" ca="1" si="6"/>
        <v>全く行っていない</v>
      </c>
      <c r="U30" s="645" t="str">
        <f t="shared" ca="1" si="6"/>
        <v>その他・無回答</v>
      </c>
      <c r="V30" s="645" t="str">
        <f t="shared" ca="1" si="6"/>
        <v/>
      </c>
      <c r="W30" s="645" t="str">
        <f t="shared" ca="1" si="6"/>
        <v/>
      </c>
      <c r="X30" s="645" t="str">
        <f t="shared" ca="1" si="6"/>
        <v/>
      </c>
      <c r="Y30" s="645" t="str">
        <f t="shared" ca="1" si="6"/>
        <v/>
      </c>
      <c r="Z30" s="645" t="str">
        <f t="shared" ca="1" si="6"/>
        <v/>
      </c>
      <c r="AA30" s="655">
        <f>ROW()</f>
        <v>30</v>
      </c>
      <c r="AB30" s="49"/>
      <c r="AC30" s="52"/>
      <c r="AD30" s="52"/>
      <c r="AE30" s="52"/>
      <c r="AF30" s="52"/>
      <c r="AG30" s="52"/>
      <c r="AH30" s="52"/>
      <c r="AI30" s="51"/>
    </row>
    <row r="31" spans="1:35" s="33" customFormat="1" ht="8.1" customHeight="1">
      <c r="A31" s="48"/>
      <c r="B31" s="628"/>
      <c r="C31" s="629"/>
      <c r="D31" s="48"/>
      <c r="E31" s="48"/>
      <c r="F31" s="48"/>
      <c r="G31" s="48"/>
      <c r="H31" s="251"/>
      <c r="I31" s="48"/>
      <c r="J31" s="251"/>
      <c r="K31" s="48"/>
      <c r="L31" s="23"/>
      <c r="M31" s="23"/>
      <c r="N31" s="23"/>
      <c r="O31" s="48"/>
      <c r="P31" s="305"/>
      <c r="Q31" s="646"/>
      <c r="R31" s="646"/>
      <c r="S31" s="646"/>
      <c r="T31" s="646"/>
      <c r="U31" s="646"/>
      <c r="V31" s="646"/>
      <c r="W31" s="646"/>
      <c r="X31" s="646"/>
      <c r="Y31" s="646"/>
      <c r="Z31" s="646"/>
      <c r="AA31" s="655"/>
      <c r="AB31" s="49"/>
      <c r="AC31" s="52"/>
      <c r="AD31" s="52"/>
      <c r="AE31" s="52"/>
      <c r="AF31" s="52"/>
      <c r="AG31" s="52"/>
      <c r="AH31" s="52"/>
      <c r="AI31" s="51"/>
    </row>
    <row r="32" spans="1:35" s="33" customFormat="1" ht="13.5" customHeight="1">
      <c r="A32" s="48"/>
      <c r="B32" s="628"/>
      <c r="C32" s="629"/>
      <c r="D32" s="48"/>
      <c r="E32" s="48"/>
      <c r="F32" s="48"/>
      <c r="G32" s="48"/>
      <c r="H32" s="48"/>
      <c r="I32" s="48"/>
      <c r="J32" s="48"/>
      <c r="K32" s="48"/>
      <c r="L32" s="23"/>
      <c r="M32" s="23"/>
      <c r="N32" s="23"/>
      <c r="O32" s="48"/>
      <c r="P32" s="447" t="s">
        <v>0</v>
      </c>
      <c r="Q32" s="340" t="str">
        <f ca="1">IF($P27&lt;&gt;"",IF(VLOOKUP($P27,入力シート!$AC$7:$AN$26,Q$3,FALSE)&lt;&gt;"",VLOOKUP($P27,入力シート!$AC$7:$AN$26,Q$3,FALSE),""),"")</f>
        <v/>
      </c>
      <c r="R32" s="340" t="str">
        <f ca="1">IF($P27&lt;&gt;"",IF(VLOOKUP($P27,入力シート!$AC$7:$AN$26,R$3,FALSE)&lt;&gt;"",VLOOKUP($P27,入力シート!$AC$7:$AN$26,R$3,FALSE),""),"")</f>
        <v>○</v>
      </c>
      <c r="S32" s="340" t="str">
        <f ca="1">IF($P27&lt;&gt;"",IF(VLOOKUP($P27,入力シート!$AC$7:$AN$26,S$3,FALSE)&lt;&gt;"",VLOOKUP($P27,入力シート!$AC$7:$AN$26,S$3,FALSE),""),"")</f>
        <v/>
      </c>
      <c r="T32" s="340" t="str">
        <f ca="1">IF($P27&lt;&gt;"",IF(VLOOKUP($P27,入力シート!$AC$7:$AN$26,T$3,FALSE)&lt;&gt;"",VLOOKUP($P27,入力シート!$AC$7:$AN$26,T$3,FALSE),""),"")</f>
        <v/>
      </c>
      <c r="U32" s="340" t="str">
        <f ca="1">IF($P27&lt;&gt;"",IF(VLOOKUP($P27,入力シート!$AC$7:$AN$26,U$3,FALSE)&lt;&gt;"",VLOOKUP($P27,入力シート!$AC$7:$AN$26,U$3,FALSE),""),"")</f>
        <v/>
      </c>
      <c r="V32" s="340" t="str">
        <f ca="1">IF($P27&lt;&gt;"",IF(VLOOKUP($P27,入力シート!$AC$7:$AN$26,V$3,FALSE)&lt;&gt;"",VLOOKUP($P27,入力シート!$AC$7:$AN$26,V$3,FALSE),""),"")</f>
        <v/>
      </c>
      <c r="W32" s="340" t="str">
        <f ca="1">IF($P27&lt;&gt;"",IF(VLOOKUP($P27,入力シート!$AC$7:$AN$26,W$3,FALSE)&lt;&gt;"",VLOOKUP($P27,入力シート!$AC$7:$AN$26,W$3,FALSE),""),"")</f>
        <v/>
      </c>
      <c r="X32" s="340" t="str">
        <f ca="1">IF($P27&lt;&gt;"",IF(VLOOKUP($P27,入力シート!$AC$7:$AN$26,X$3,FALSE)&lt;&gt;"",VLOOKUP($P27,入力シート!$AC$7:$AN$26,X$3,FALSE),""),"")</f>
        <v/>
      </c>
      <c r="Y32" s="340" t="str">
        <f ca="1">IF($P27&lt;&gt;"",IF(VLOOKUP($P27,入力シート!$AC$7:$AN$26,Y$3,FALSE)&lt;&gt;"",VLOOKUP($P27,入力シート!$AC$7:$AN$26,Y$3,FALSE),""),"")</f>
        <v/>
      </c>
      <c r="Z32" s="340" t="str">
        <f ca="1">IF($P27&lt;&gt;"",IF(VLOOKUP($P27,入力シート!$AC$7:$AN$26,Z$3,FALSE)&lt;&gt;"",VLOOKUP($P27,入力シート!$AC$7:$AN$26,Z$3,FALSE),""),"")</f>
        <v/>
      </c>
      <c r="AA32" s="46"/>
      <c r="AB32" s="49"/>
      <c r="AC32" s="52"/>
      <c r="AD32" s="52"/>
      <c r="AE32" s="52"/>
      <c r="AF32" s="52"/>
      <c r="AG32" s="52"/>
      <c r="AH32" s="52"/>
      <c r="AI32" s="51"/>
    </row>
    <row r="33" spans="1:35" s="33" customFormat="1" ht="15" customHeight="1">
      <c r="A33" s="48"/>
      <c r="B33" s="628"/>
      <c r="C33" s="629"/>
      <c r="D33" s="48"/>
      <c r="E33" s="48"/>
      <c r="F33" s="48"/>
      <c r="G33" s="48"/>
      <c r="H33" s="48"/>
      <c r="I33" s="48"/>
      <c r="J33" s="48"/>
      <c r="K33" s="48"/>
      <c r="L33" s="23"/>
      <c r="M33" s="23"/>
      <c r="N33" s="23"/>
      <c r="O33" s="48"/>
      <c r="P33" s="447" t="s">
        <v>35</v>
      </c>
      <c r="Q33" s="254">
        <f ca="1">IF($P27&lt;&gt;"",IF(VLOOKUP($P27,'基礎データ（質問紙）'!$M$4:$X$210,Q$3,FALSE)&lt;&gt;"",VLOOKUP($P27,'基礎データ（質問紙）'!$M$4:$X$210,Q$3,FALSE),""),"")</f>
        <v>39.700000000000003</v>
      </c>
      <c r="R33" s="254">
        <f ca="1">IF($P27&lt;&gt;"",IF(VLOOKUP($P27,'基礎データ（質問紙）'!$M$4:$X$210,R$3,FALSE)&lt;&gt;"",VLOOKUP($P27,'基礎データ（質問紙）'!$M$4:$X$210,R$3,FALSE),""),"")</f>
        <v>57.2</v>
      </c>
      <c r="S33" s="254">
        <f ca="1">IF($P27&lt;&gt;"",IF(VLOOKUP($P27,'基礎データ（質問紙）'!$M$4:$X$210,S$3,FALSE)&lt;&gt;"",VLOOKUP($P27,'基礎データ（質問紙）'!$M$4:$X$210,S$3,FALSE),""),"")</f>
        <v>2.7</v>
      </c>
      <c r="T33" s="254">
        <f ca="1">IF($P27&lt;&gt;"",IF(VLOOKUP($P27,'基礎データ（質問紙）'!$M$4:$X$210,T$3,FALSE)&lt;&gt;"",VLOOKUP($P27,'基礎データ（質問紙）'!$M$4:$X$210,T$3,FALSE),""),"")</f>
        <v>0</v>
      </c>
      <c r="U33" s="254">
        <f ca="1">IF($P27&lt;&gt;"",IF(VLOOKUP($P27,'基礎データ（質問紙）'!$M$4:$X$210,U$3,FALSE)&lt;&gt;"",VLOOKUP($P27,'基礎データ（質問紙）'!$M$4:$X$210,U$3,FALSE),""),"")</f>
        <v>0.3</v>
      </c>
      <c r="V33" s="254" t="str">
        <f ca="1">IF($P27&lt;&gt;"",IF(VLOOKUP($P27,'基礎データ（質問紙）'!$M$4:$X$210,V$3,FALSE)&lt;&gt;"",VLOOKUP($P27,'基礎データ（質問紙）'!$M$4:$X$210,V$3,FALSE),""),"")</f>
        <v/>
      </c>
      <c r="W33" s="254" t="str">
        <f ca="1">IF($P27&lt;&gt;"",IF(VLOOKUP($P27,'基礎データ（質問紙）'!$M$4:$X$210,W$3,FALSE)&lt;&gt;"",VLOOKUP($P27,'基礎データ（質問紙）'!$M$4:$X$210,W$3,FALSE),""),"")</f>
        <v/>
      </c>
      <c r="X33" s="254" t="str">
        <f ca="1">IF($P27&lt;&gt;"",IF(VLOOKUP($P27,'基礎データ（質問紙）'!$M$4:$X$210,X$3,FALSE)&lt;&gt;"",VLOOKUP($P27,'基礎データ（質問紙）'!$M$4:$X$210,X$3,FALSE),""),"")</f>
        <v/>
      </c>
      <c r="Y33" s="254" t="str">
        <f ca="1">IF($P27&lt;&gt;"",IF(VLOOKUP($P27,'基礎データ（質問紙）'!$M$4:$X$210,Y$3,FALSE)&lt;&gt;"",VLOOKUP($P27,'基礎データ（質問紙）'!$M$4:$X$210,Y$3,FALSE),""),"")</f>
        <v/>
      </c>
      <c r="Z33" s="254" t="str">
        <f ca="1">IF($P27&lt;&gt;"",IF(VLOOKUP($P27,'基礎データ（質問紙）'!$M$4:$X$210,Z$3,FALSE)&lt;&gt;"",VLOOKUP($P27,'基礎データ（質問紙）'!$M$4:$X$210,Z$3,FALSE),""),"")</f>
        <v/>
      </c>
      <c r="AA33" s="46">
        <f ca="1">(P27-14)*2+3</f>
        <v>81</v>
      </c>
      <c r="AB33" s="49"/>
      <c r="AC33" s="52"/>
      <c r="AD33" s="52"/>
      <c r="AE33" s="52"/>
      <c r="AF33" s="52"/>
      <c r="AG33" s="52"/>
      <c r="AH33" s="52"/>
      <c r="AI33" s="51"/>
    </row>
    <row r="34" spans="1:35" s="33" customFormat="1" ht="15" customHeight="1">
      <c r="A34" s="48"/>
      <c r="B34" s="628"/>
      <c r="C34" s="629"/>
      <c r="D34" s="48"/>
      <c r="E34" s="48"/>
      <c r="F34" s="48"/>
      <c r="G34" s="48"/>
      <c r="H34" s="48"/>
      <c r="I34" s="48"/>
      <c r="J34" s="48"/>
      <c r="K34" s="48"/>
      <c r="L34" s="23"/>
      <c r="M34" s="23"/>
      <c r="N34" s="23"/>
      <c r="O34" s="48"/>
      <c r="P34" s="447" t="s">
        <v>36</v>
      </c>
      <c r="Q34" s="254">
        <f t="shared" ref="Q34:Z34" ca="1" si="7">IF($P27&lt;&gt;"",IF(INDIRECT("'基礎データ（質問紙）'!"&amp;Q$4&amp;$AA33+3)&lt;&gt;"",INDIRECT("'基礎データ（質問紙）'!"&amp;Q$4&amp;$AA33+3),""),"")</f>
        <v>49.7</v>
      </c>
      <c r="R34" s="254">
        <f t="shared" ca="1" si="7"/>
        <v>48.7</v>
      </c>
      <c r="S34" s="254">
        <f t="shared" ca="1" si="7"/>
        <v>1.5</v>
      </c>
      <c r="T34" s="254">
        <f t="shared" ca="1" si="7"/>
        <v>0</v>
      </c>
      <c r="U34" s="254">
        <f t="shared" ca="1" si="7"/>
        <v>0.1</v>
      </c>
      <c r="V34" s="254" t="str">
        <f t="shared" ca="1" si="7"/>
        <v/>
      </c>
      <c r="W34" s="254" t="str">
        <f t="shared" ca="1" si="7"/>
        <v/>
      </c>
      <c r="X34" s="254" t="str">
        <f t="shared" ca="1" si="7"/>
        <v/>
      </c>
      <c r="Y34" s="254" t="str">
        <f t="shared" ca="1" si="7"/>
        <v/>
      </c>
      <c r="Z34" s="254" t="str">
        <f t="shared" ca="1" si="7"/>
        <v/>
      </c>
      <c r="AA34" s="246"/>
      <c r="AB34" s="49"/>
      <c r="AC34" s="52"/>
      <c r="AD34" s="52"/>
      <c r="AE34" s="52"/>
      <c r="AF34" s="52"/>
      <c r="AG34" s="52"/>
      <c r="AH34" s="52"/>
      <c r="AI34" s="51"/>
    </row>
    <row r="35" spans="1:35" s="33" customFormat="1" ht="18" customHeight="1">
      <c r="A35" s="48"/>
      <c r="B35" s="628"/>
      <c r="C35" s="629"/>
      <c r="D35" s="48"/>
      <c r="E35" s="48"/>
      <c r="F35" s="48"/>
      <c r="G35" s="48"/>
      <c r="H35" s="48"/>
      <c r="I35" s="48"/>
      <c r="J35" s="48"/>
      <c r="K35" s="48"/>
      <c r="L35" s="23"/>
      <c r="M35" s="23"/>
      <c r="N35" s="23"/>
      <c r="O35" s="48"/>
      <c r="P35" s="255"/>
      <c r="Q35" s="255" t="str">
        <f t="shared" ref="Q35:Z35" ca="1" si="8">IF(Q32="○",CELL("col",Q32),"")</f>
        <v/>
      </c>
      <c r="R35" s="255">
        <f t="shared" ca="1" si="8"/>
        <v>18</v>
      </c>
      <c r="S35" s="255" t="str">
        <f t="shared" ca="1" si="8"/>
        <v/>
      </c>
      <c r="T35" s="255" t="str">
        <f t="shared" ca="1" si="8"/>
        <v/>
      </c>
      <c r="U35" s="255" t="str">
        <f t="shared" ca="1" si="8"/>
        <v/>
      </c>
      <c r="V35" s="255" t="str">
        <f t="shared" ca="1" si="8"/>
        <v/>
      </c>
      <c r="W35" s="255" t="str">
        <f t="shared" ca="1" si="8"/>
        <v/>
      </c>
      <c r="X35" s="255" t="str">
        <f t="shared" ca="1" si="8"/>
        <v/>
      </c>
      <c r="Y35" s="255" t="str">
        <f t="shared" ca="1" si="8"/>
        <v/>
      </c>
      <c r="Z35" s="255" t="str">
        <f t="shared" ca="1" si="8"/>
        <v/>
      </c>
      <c r="AA35" s="296">
        <f ca="1">SUM(Q35:Z35)+64</f>
        <v>82</v>
      </c>
      <c r="AB35" s="49"/>
      <c r="AC35" s="52"/>
      <c r="AD35" s="52"/>
      <c r="AE35" s="52"/>
      <c r="AF35" s="52"/>
      <c r="AG35" s="52"/>
      <c r="AH35" s="52"/>
      <c r="AI35" s="51"/>
    </row>
    <row r="36" spans="1:35" s="33" customFormat="1" ht="20.100000000000001" customHeight="1" thickBot="1">
      <c r="A36" s="48"/>
      <c r="B36" s="630"/>
      <c r="C36" s="631"/>
      <c r="D36" s="48"/>
      <c r="E36" s="431">
        <f ca="1">IF(F36&lt;&gt;"",1,"")</f>
        <v>1</v>
      </c>
      <c r="F36" s="432" t="str">
        <f ca="1">IF(Q30&lt;&gt;"",Q30,"")</f>
        <v>よく行った</v>
      </c>
      <c r="G36" s="431">
        <f ca="1">IF(H36&lt;&gt;"",2,"")</f>
        <v>2</v>
      </c>
      <c r="H36" s="432" t="str">
        <f ca="1">IF(R30&lt;&gt;"",R30,"")</f>
        <v>どちらかといえば，行った</v>
      </c>
      <c r="I36" s="431">
        <f ca="1">IF(J36&lt;&gt;"",3,"")</f>
        <v>3</v>
      </c>
      <c r="J36" s="432" t="str">
        <f ca="1">IF(S30&lt;&gt;"",S30,"")</f>
        <v>あまり行っていない</v>
      </c>
      <c r="K36" s="321"/>
      <c r="L36" s="23"/>
      <c r="M36" s="23"/>
      <c r="N36" s="23"/>
      <c r="O36" s="48"/>
      <c r="P36" s="255"/>
      <c r="Q36" s="447"/>
      <c r="R36" s="255"/>
      <c r="S36" s="255"/>
      <c r="T36" s="255"/>
      <c r="U36" s="255"/>
      <c r="V36" s="255"/>
      <c r="W36" s="296"/>
      <c r="X36" s="255"/>
      <c r="Y36" s="46"/>
      <c r="Z36" s="48"/>
      <c r="AA36" s="255"/>
      <c r="AB36" s="49"/>
      <c r="AC36" s="52"/>
      <c r="AD36" s="52"/>
      <c r="AE36" s="52"/>
      <c r="AF36" s="52"/>
      <c r="AG36" s="52"/>
      <c r="AH36" s="52"/>
      <c r="AI36" s="51"/>
    </row>
    <row r="37" spans="1:35" s="33" customFormat="1" ht="20.100000000000001" customHeight="1">
      <c r="A37" s="48"/>
      <c r="B37" s="48"/>
      <c r="C37" s="48"/>
      <c r="D37" s="48"/>
      <c r="E37" s="431">
        <f ca="1">IF(F37&lt;&gt;"",4,"")</f>
        <v>4</v>
      </c>
      <c r="F37" s="432" t="str">
        <f ca="1">IF(T30&lt;&gt;"",T30,"")</f>
        <v>全く行っていない</v>
      </c>
      <c r="G37" s="431">
        <f ca="1">IF(H37&lt;&gt;"",5,"")</f>
        <v>5</v>
      </c>
      <c r="H37" s="432" t="str">
        <f ca="1">IF(U30&lt;&gt;"",U30,"")</f>
        <v>その他・無回答</v>
      </c>
      <c r="I37" s="431" t="str">
        <f ca="1">IF(J37&lt;&gt;"",6,"")</f>
        <v/>
      </c>
      <c r="J37" s="432" t="str">
        <f ca="1">IF(V30&lt;&gt;"",V30,"")</f>
        <v/>
      </c>
      <c r="K37" s="321"/>
      <c r="L37" s="23"/>
      <c r="M37" s="23"/>
      <c r="N37" s="23"/>
      <c r="O37" s="48"/>
      <c r="P37" s="255"/>
      <c r="Q37" s="447"/>
      <c r="R37" s="255"/>
      <c r="S37" s="255"/>
      <c r="T37" s="255"/>
      <c r="U37" s="255"/>
      <c r="V37" s="255"/>
      <c r="W37" s="296"/>
      <c r="X37" s="255"/>
      <c r="Y37" s="46"/>
      <c r="Z37" s="48"/>
      <c r="AA37" s="255"/>
      <c r="AB37" s="49"/>
      <c r="AC37" s="52"/>
      <c r="AD37" s="52"/>
      <c r="AE37" s="52"/>
      <c r="AF37" s="52"/>
      <c r="AG37" s="52"/>
      <c r="AH37" s="52"/>
      <c r="AI37" s="51"/>
    </row>
    <row r="38" spans="1:35" s="33" customFormat="1" ht="20.100000000000001" customHeight="1">
      <c r="A38" s="48"/>
      <c r="B38" s="48"/>
      <c r="C38" s="48"/>
      <c r="D38" s="48"/>
      <c r="E38" s="431" t="str">
        <f ca="1">IF(F38&lt;&gt;"",7,"")</f>
        <v/>
      </c>
      <c r="F38" s="432" t="str">
        <f ca="1">IF(W30&lt;&gt;"",W30,"")</f>
        <v/>
      </c>
      <c r="G38" s="431" t="str">
        <f ca="1">IF(H38&lt;&gt;"",8,"")</f>
        <v/>
      </c>
      <c r="H38" s="432" t="str">
        <f ca="1">IF(X30&lt;&gt;"",X30,"")</f>
        <v/>
      </c>
      <c r="I38" s="431" t="str">
        <f ca="1">IF(J38&lt;&gt;"",9,"")</f>
        <v/>
      </c>
      <c r="J38" s="432" t="str">
        <f ca="1">IF(Y30&lt;&gt;"",Y30,"")</f>
        <v/>
      </c>
      <c r="K38" s="321"/>
      <c r="L38" s="23"/>
      <c r="M38" s="23"/>
      <c r="N38" s="23"/>
      <c r="O38" s="48"/>
      <c r="P38" s="302">
        <f ca="1">IF(INDIRECT("入力シート!AC"&amp;Q38)&lt;&gt;0,INDIRECT("入力シート!AC"&amp;Q38),"")</f>
        <v>60</v>
      </c>
      <c r="Q38" s="298">
        <f ca="1">Q27+1</f>
        <v>15</v>
      </c>
      <c r="R38" s="303">
        <f ca="1">P38+198</f>
        <v>258</v>
      </c>
      <c r="S38" s="298"/>
      <c r="T38" s="298"/>
      <c r="U38" s="298"/>
      <c r="V38" s="296"/>
      <c r="W38" s="255"/>
      <c r="X38" s="255"/>
      <c r="Y38" s="46"/>
      <c r="Z38" s="48"/>
      <c r="AA38" s="46"/>
      <c r="AB38" s="49"/>
      <c r="AC38" s="52"/>
      <c r="AD38" s="52"/>
      <c r="AE38" s="52"/>
      <c r="AF38" s="52"/>
      <c r="AG38" s="52"/>
      <c r="AH38" s="52"/>
      <c r="AI38" s="51"/>
    </row>
    <row r="39" spans="1:35" s="33" customFormat="1" ht="8.1" customHeight="1" thickBot="1">
      <c r="A39" s="48"/>
      <c r="B39" s="48"/>
      <c r="C39" s="48"/>
      <c r="D39" s="48"/>
      <c r="E39" s="48"/>
      <c r="F39" s="48"/>
      <c r="G39" s="48"/>
      <c r="H39" s="48"/>
      <c r="I39" s="48"/>
      <c r="J39" s="48"/>
      <c r="K39" s="48"/>
      <c r="L39" s="23"/>
      <c r="M39" s="23"/>
      <c r="N39" s="23"/>
      <c r="O39" s="48"/>
      <c r="S39" s="165" t="str">
        <f ca="1">IFERROR(INDIRECT(CHAR(AA47)&amp;AA41),"")</f>
        <v>よく行った</v>
      </c>
      <c r="T39" s="165"/>
      <c r="U39" s="165"/>
      <c r="V39" s="296"/>
      <c r="W39" s="255"/>
      <c r="X39" s="255"/>
      <c r="Y39" s="46"/>
      <c r="Z39" s="48"/>
      <c r="AA39" s="46"/>
      <c r="AB39" s="49"/>
      <c r="AC39" s="52"/>
      <c r="AD39" s="52"/>
      <c r="AE39" s="52"/>
      <c r="AF39" s="52"/>
      <c r="AG39" s="52"/>
      <c r="AH39" s="52"/>
      <c r="AI39" s="51"/>
    </row>
    <row r="40" spans="1:35" s="33" customFormat="1" ht="20.100000000000001" customHeight="1">
      <c r="A40" s="48"/>
      <c r="B40" s="624">
        <f ca="1">IF(P38&lt;&gt;"",P38,"")</f>
        <v>60</v>
      </c>
      <c r="C40" s="625"/>
      <c r="D40" s="48"/>
      <c r="E40" s="121" t="s">
        <v>47</v>
      </c>
      <c r="F40" s="653" t="str">
        <f ca="1">"「"&amp;S39&amp;"」を選択"</f>
        <v>「よく行った」を選択</v>
      </c>
      <c r="G40" s="653"/>
      <c r="H40" s="653"/>
      <c r="I40" s="653"/>
      <c r="J40" s="653"/>
      <c r="K40" s="66"/>
      <c r="L40" s="23"/>
      <c r="M40" s="23"/>
      <c r="N40" s="23"/>
      <c r="O40" s="48"/>
      <c r="P40" s="447" t="str">
        <f ca="1">IF(P38&lt;&gt;"",VLOOKUP(P38,入力シート!$AC$7:$AN$33,2,FALSE),"")</f>
        <v>平成２７年度全国学力・学習状況調査の自校の分析結果について，調査対象学年・教科だけではなく，学校全体で教育活動を改善するために活用しましたか</v>
      </c>
      <c r="Q40" s="165"/>
      <c r="R40" s="165"/>
      <c r="S40" s="165"/>
      <c r="T40" s="165"/>
      <c r="U40" s="165"/>
      <c r="V40" s="296"/>
      <c r="W40" s="255"/>
      <c r="X40" s="255"/>
      <c r="Y40" s="46"/>
      <c r="Z40" s="48"/>
      <c r="AA40" s="46"/>
      <c r="AB40" s="49"/>
      <c r="AC40" s="52"/>
      <c r="AD40" s="52"/>
      <c r="AE40" s="52"/>
      <c r="AF40" s="52"/>
      <c r="AG40" s="52"/>
      <c r="AH40" s="52"/>
      <c r="AI40" s="51"/>
    </row>
    <row r="41" spans="1:35" s="33" customFormat="1" ht="6" customHeight="1">
      <c r="A41" s="48"/>
      <c r="B41" s="628" t="str">
        <f ca="1">IF(P40&lt;&gt;"",P40,"")</f>
        <v>平成２７年度全国学力・学習状況調査の自校の分析結果について，調査対象学年・教科だけではなく，学校全体で教育活動を改善するために活用しましたか</v>
      </c>
      <c r="C41" s="629"/>
      <c r="D41" s="48"/>
      <c r="E41" s="48"/>
      <c r="F41" s="48"/>
      <c r="G41" s="48"/>
      <c r="H41" s="48"/>
      <c r="I41" s="48"/>
      <c r="J41" s="48"/>
      <c r="K41" s="48"/>
      <c r="L41" s="23"/>
      <c r="M41" s="23"/>
      <c r="N41" s="23"/>
      <c r="O41" s="48"/>
      <c r="P41" s="48"/>
      <c r="Q41" s="645" t="str">
        <f ca="1">IFERROR(IF(INDIRECT("'基礎データ（質問紙）'!"&amp;Q$4&amp;$R38)&lt;&gt;"",INDIRECT("'基礎データ（質問紙）'!"&amp;Q$4&amp;$R38),""),"")</f>
        <v>よく行った</v>
      </c>
      <c r="R41" s="645" t="str">
        <f t="shared" ref="R41:Z41" ca="1" si="9">IFERROR(IF(INDIRECT("'基礎データ（質問紙）'!"&amp;R$4&amp;$R38)&lt;&gt;"",INDIRECT("'基礎データ（質問紙）'!"&amp;R$4&amp;$R38),""),"")</f>
        <v>行った</v>
      </c>
      <c r="S41" s="645" t="str">
        <f t="shared" ca="1" si="9"/>
        <v>ほとんど行っていない</v>
      </c>
      <c r="T41" s="645" t="str">
        <f t="shared" ca="1" si="9"/>
        <v>その他・無回答</v>
      </c>
      <c r="U41" s="645" t="str">
        <f t="shared" ca="1" si="9"/>
        <v/>
      </c>
      <c r="V41" s="645" t="str">
        <f t="shared" ca="1" si="9"/>
        <v/>
      </c>
      <c r="W41" s="645" t="str">
        <f t="shared" ca="1" si="9"/>
        <v/>
      </c>
      <c r="X41" s="645" t="str">
        <f t="shared" ca="1" si="9"/>
        <v/>
      </c>
      <c r="Y41" s="645" t="str">
        <f t="shared" ca="1" si="9"/>
        <v/>
      </c>
      <c r="Z41" s="645" t="str">
        <f t="shared" ca="1" si="9"/>
        <v/>
      </c>
      <c r="AA41" s="654">
        <f>ROW()</f>
        <v>41</v>
      </c>
      <c r="AB41" s="49"/>
      <c r="AC41" s="52"/>
      <c r="AD41" s="52"/>
      <c r="AE41" s="52"/>
      <c r="AF41" s="52"/>
      <c r="AG41" s="52"/>
      <c r="AH41" s="52"/>
      <c r="AI41" s="51"/>
    </row>
    <row r="42" spans="1:35" s="33" customFormat="1" ht="13.5" customHeight="1">
      <c r="A42" s="48"/>
      <c r="B42" s="628"/>
      <c r="C42" s="629"/>
      <c r="D42" s="48"/>
      <c r="E42" s="48"/>
      <c r="F42" s="48"/>
      <c r="G42" s="48"/>
      <c r="H42" s="251"/>
      <c r="I42" s="48"/>
      <c r="J42" s="251"/>
      <c r="K42" s="48"/>
      <c r="L42" s="23"/>
      <c r="M42" s="23"/>
      <c r="N42" s="23"/>
      <c r="O42" s="48"/>
      <c r="P42" s="305"/>
      <c r="Q42" s="646"/>
      <c r="R42" s="646"/>
      <c r="S42" s="646"/>
      <c r="T42" s="646"/>
      <c r="U42" s="646"/>
      <c r="V42" s="646"/>
      <c r="W42" s="646"/>
      <c r="X42" s="646"/>
      <c r="Y42" s="646"/>
      <c r="Z42" s="646"/>
      <c r="AA42" s="654"/>
      <c r="AB42" s="49"/>
      <c r="AC42" s="52"/>
      <c r="AD42" s="52"/>
      <c r="AE42" s="52"/>
      <c r="AF42" s="52"/>
      <c r="AG42" s="52"/>
      <c r="AH42" s="52"/>
      <c r="AI42" s="51"/>
    </row>
    <row r="43" spans="1:35" s="33" customFormat="1" ht="13.5" customHeight="1">
      <c r="A43" s="48"/>
      <c r="B43" s="628"/>
      <c r="C43" s="629"/>
      <c r="D43" s="48"/>
      <c r="E43" s="48"/>
      <c r="F43" s="48"/>
      <c r="G43" s="48"/>
      <c r="H43" s="48"/>
      <c r="I43" s="48"/>
      <c r="J43" s="48"/>
      <c r="K43" s="48"/>
      <c r="L43" s="23"/>
      <c r="M43" s="23"/>
      <c r="N43" s="23"/>
      <c r="O43" s="48"/>
      <c r="P43" s="447" t="s">
        <v>0</v>
      </c>
      <c r="Q43" s="340" t="str">
        <f ca="1">IF($P38&lt;&gt;"",IF(VLOOKUP($P38,入力シート!$AC$7:$AN$26,Q$3,FALSE)&lt;&gt;"",VLOOKUP($P38,入力シート!$AC$7:$AN$26,Q$3,FALSE),""),"")</f>
        <v>○</v>
      </c>
      <c r="R43" s="340" t="str">
        <f ca="1">IF($P38&lt;&gt;"",IF(VLOOKUP($P38,入力シート!$AC$7:$AN$26,R$3,FALSE)&lt;&gt;"",VLOOKUP($P38,入力シート!$AC$7:$AN$26,R$3,FALSE),""),"")</f>
        <v/>
      </c>
      <c r="S43" s="340" t="str">
        <f ca="1">IF($P38&lt;&gt;"",IF(VLOOKUP($P38,入力シート!$AC$7:$AN$26,S$3,FALSE)&lt;&gt;"",VLOOKUP($P38,入力シート!$AC$7:$AN$26,S$3,FALSE),""),"")</f>
        <v/>
      </c>
      <c r="T43" s="340" t="str">
        <f ca="1">IF($P38&lt;&gt;"",IF(VLOOKUP($P38,入力シート!$AC$7:$AN$26,T$3,FALSE)&lt;&gt;"",VLOOKUP($P38,入力シート!$AC$7:$AN$26,T$3,FALSE),""),"")</f>
        <v/>
      </c>
      <c r="U43" s="340" t="str">
        <f ca="1">IF($P38&lt;&gt;"",IF(VLOOKUP($P38,入力シート!$AC$7:$AN$26,U$3,FALSE)&lt;&gt;"",VLOOKUP($P38,入力シート!$AC$7:$AN$26,U$3,FALSE),""),"")</f>
        <v/>
      </c>
      <c r="V43" s="340" t="str">
        <f ca="1">IF($P38&lt;&gt;"",IF(VLOOKUP($P38,入力シート!$AC$7:$AN$26,V$3,FALSE)&lt;&gt;"",VLOOKUP($P38,入力シート!$AC$7:$AN$26,V$3,FALSE),""),"")</f>
        <v/>
      </c>
      <c r="W43" s="340" t="str">
        <f ca="1">IF($P38&lt;&gt;"",IF(VLOOKUP($P38,入力シート!$AC$7:$AN$26,W$3,FALSE)&lt;&gt;"",VLOOKUP($P38,入力シート!$AC$7:$AN$26,W$3,FALSE),""),"")</f>
        <v/>
      </c>
      <c r="X43" s="340" t="str">
        <f ca="1">IF($P38&lt;&gt;"",IF(VLOOKUP($P38,入力シート!$AC$7:$AN$26,X$3,FALSE)&lt;&gt;"",VLOOKUP($P38,入力シート!$AC$7:$AN$26,X$3,FALSE),""),"")</f>
        <v/>
      </c>
      <c r="Y43" s="340" t="str">
        <f ca="1">IF($P38&lt;&gt;"",IF(VLOOKUP($P38,入力シート!$AC$7:$AN$26,Y$3,FALSE)&lt;&gt;"",VLOOKUP($P38,入力シート!$AC$7:$AN$26,Y$3,FALSE),""),"")</f>
        <v/>
      </c>
      <c r="Z43" s="340" t="str">
        <f ca="1">IF($P38&lt;&gt;"",IF(VLOOKUP($P38,入力シート!$AC$7:$AN$26,Z$3,FALSE)&lt;&gt;"",VLOOKUP($P38,入力シート!$AC$7:$AN$26,Z$3,FALSE),""),"")</f>
        <v/>
      </c>
      <c r="AA43" s="46"/>
      <c r="AB43" s="49"/>
      <c r="AC43" s="52"/>
      <c r="AD43" s="52"/>
      <c r="AE43" s="52"/>
      <c r="AF43" s="52"/>
      <c r="AG43" s="52"/>
      <c r="AH43" s="52"/>
      <c r="AI43" s="51"/>
    </row>
    <row r="44" spans="1:35" s="33" customFormat="1" ht="15" customHeight="1">
      <c r="A44" s="48"/>
      <c r="B44" s="628"/>
      <c r="C44" s="629"/>
      <c r="D44" s="48"/>
      <c r="E44" s="48"/>
      <c r="F44" s="48"/>
      <c r="G44" s="48"/>
      <c r="H44" s="48"/>
      <c r="I44" s="48"/>
      <c r="J44" s="48"/>
      <c r="K44" s="48"/>
      <c r="L44" s="23"/>
      <c r="M44" s="23"/>
      <c r="N44" s="23"/>
      <c r="O44" s="48"/>
      <c r="P44" s="447" t="s">
        <v>35</v>
      </c>
      <c r="Q44" s="254">
        <f ca="1">IF($P38&lt;&gt;"",IF(VLOOKUP($P38,'基礎データ（質問紙）'!$M$4:$X$210,Q$3,FALSE)&lt;&gt;"",VLOOKUP($P38,'基礎データ（質問紙）'!$M$4:$X$210,Q$3,FALSE),""),"")</f>
        <v>40.1</v>
      </c>
      <c r="R44" s="254">
        <f ca="1">IF($P38&lt;&gt;"",IF(VLOOKUP($P38,'基礎データ（質問紙）'!$M$4:$X$210,R$3,FALSE)&lt;&gt;"",VLOOKUP($P38,'基礎データ（質問紙）'!$M$4:$X$210,R$3,FALSE),""),"")</f>
        <v>56.8</v>
      </c>
      <c r="S44" s="254">
        <f ca="1">IF($P38&lt;&gt;"",IF(VLOOKUP($P38,'基礎データ（質問紙）'!$M$4:$X$210,S$3,FALSE)&lt;&gt;"",VLOOKUP($P38,'基礎データ（質問紙）'!$M$4:$X$210,S$3,FALSE),""),"")</f>
        <v>3.1</v>
      </c>
      <c r="T44" s="254">
        <f ca="1">IF($P38&lt;&gt;"",IF(VLOOKUP($P38,'基礎データ（質問紙）'!$M$4:$X$210,T$3,FALSE)&lt;&gt;"",VLOOKUP($P38,'基礎データ（質問紙）'!$M$4:$X$210,T$3,FALSE),""),"")</f>
        <v>0</v>
      </c>
      <c r="U44" s="254" t="str">
        <f ca="1">IF($P38&lt;&gt;"",IF(VLOOKUP($P38,'基礎データ（質問紙）'!$M$4:$X$210,U$3,FALSE)&lt;&gt;"",VLOOKUP($P38,'基礎データ（質問紙）'!$M$4:$X$210,U$3,FALSE),""),"")</f>
        <v/>
      </c>
      <c r="V44" s="254" t="str">
        <f ca="1">IF($P38&lt;&gt;"",IF(VLOOKUP($P38,'基礎データ（質問紙）'!$M$4:$X$210,V$3,FALSE)&lt;&gt;"",VLOOKUP($P38,'基礎データ（質問紙）'!$M$4:$X$210,V$3,FALSE),""),"")</f>
        <v/>
      </c>
      <c r="W44" s="254" t="str">
        <f ca="1">IF($P38&lt;&gt;"",IF(VLOOKUP($P38,'基礎データ（質問紙）'!$M$4:$X$210,W$3,FALSE)&lt;&gt;"",VLOOKUP($P38,'基礎データ（質問紙）'!$M$4:$X$210,W$3,FALSE),""),"")</f>
        <v/>
      </c>
      <c r="X44" s="254" t="str">
        <f ca="1">IF($P38&lt;&gt;"",IF(VLOOKUP($P38,'基礎データ（質問紙）'!$M$4:$X$210,X$3,FALSE)&lt;&gt;"",VLOOKUP($P38,'基礎データ（質問紙）'!$M$4:$X$210,X$3,FALSE),""),"")</f>
        <v/>
      </c>
      <c r="Y44" s="254" t="str">
        <f ca="1">IF($P38&lt;&gt;"",IF(VLOOKUP($P38,'基礎データ（質問紙）'!$M$4:$X$210,Y$3,FALSE)&lt;&gt;"",VLOOKUP($P38,'基礎データ（質問紙）'!$M$4:$X$210,Y$3,FALSE),""),"")</f>
        <v/>
      </c>
      <c r="Z44" s="254" t="str">
        <f ca="1">IF($P38&lt;&gt;"",IF(VLOOKUP($P38,'基礎データ（質問紙）'!$M$4:$X$210,Z$3,FALSE)&lt;&gt;"",VLOOKUP($P38,'基礎データ（質問紙）'!$M$4:$X$210,Z$3,FALSE),""),"")</f>
        <v/>
      </c>
      <c r="AA44" s="46">
        <f ca="1">(P38-14)*2+3</f>
        <v>95</v>
      </c>
      <c r="AB44" s="49"/>
      <c r="AC44" s="52"/>
      <c r="AD44" s="52"/>
      <c r="AE44" s="52"/>
      <c r="AF44" s="52"/>
      <c r="AG44" s="52"/>
      <c r="AH44" s="52"/>
      <c r="AI44" s="51"/>
    </row>
    <row r="45" spans="1:35" s="33" customFormat="1" ht="8.1" customHeight="1">
      <c r="A45" s="48"/>
      <c r="B45" s="628"/>
      <c r="C45" s="629"/>
      <c r="D45" s="48"/>
      <c r="E45" s="48"/>
      <c r="F45" s="48"/>
      <c r="G45" s="48"/>
      <c r="H45" s="48"/>
      <c r="I45" s="48"/>
      <c r="J45" s="48"/>
      <c r="K45" s="48"/>
      <c r="L45" s="23"/>
      <c r="M45" s="23"/>
      <c r="N45" s="23"/>
      <c r="O45" s="48"/>
      <c r="P45" s="644" t="s">
        <v>36</v>
      </c>
      <c r="Q45" s="642">
        <f t="shared" ref="Q45:Z46" ca="1" si="10">IF($P38&lt;&gt;"",IF(INDIRECT("'基礎データ（質問紙）'!"&amp;Q$4&amp;$AA44+3)&lt;&gt;"",INDIRECT("'基礎データ（質問紙）'!"&amp;Q$4&amp;$AA44+3),""),"")</f>
        <v>46.2</v>
      </c>
      <c r="R45" s="642">
        <f t="shared" ca="1" si="10"/>
        <v>50.8</v>
      </c>
      <c r="S45" s="642">
        <f t="shared" ca="1" si="10"/>
        <v>2.9</v>
      </c>
      <c r="T45" s="642">
        <f t="shared" ca="1" si="10"/>
        <v>0.2</v>
      </c>
      <c r="U45" s="642" t="str">
        <f t="shared" ca="1" si="10"/>
        <v/>
      </c>
      <c r="V45" s="642" t="str">
        <f t="shared" ca="1" si="10"/>
        <v/>
      </c>
      <c r="W45" s="642" t="str">
        <f t="shared" ca="1" si="10"/>
        <v/>
      </c>
      <c r="X45" s="642" t="str">
        <f t="shared" ca="1" si="10"/>
        <v/>
      </c>
      <c r="Y45" s="642" t="str">
        <f t="shared" ca="1" si="10"/>
        <v/>
      </c>
      <c r="Z45" s="642" t="str">
        <f t="shared" ca="1" si="10"/>
        <v/>
      </c>
      <c r="AA45" s="255"/>
      <c r="AB45" s="49"/>
      <c r="AC45" s="52"/>
      <c r="AD45" s="52"/>
      <c r="AE45" s="52"/>
      <c r="AF45" s="52"/>
      <c r="AG45" s="52"/>
      <c r="AH45" s="52"/>
      <c r="AI45" s="51"/>
    </row>
    <row r="46" spans="1:35" s="33" customFormat="1" ht="12" customHeight="1">
      <c r="A46" s="48"/>
      <c r="B46" s="628"/>
      <c r="C46" s="629"/>
      <c r="D46" s="48"/>
      <c r="E46" s="48"/>
      <c r="F46" s="48"/>
      <c r="G46" s="48"/>
      <c r="H46" s="48"/>
      <c r="I46" s="48"/>
      <c r="J46" s="48"/>
      <c r="K46" s="48"/>
      <c r="L46" s="23"/>
      <c r="M46" s="23"/>
      <c r="N46" s="23"/>
      <c r="O46" s="48"/>
      <c r="P46" s="644"/>
      <c r="Q46" s="643" t="str">
        <f t="shared" ca="1" si="10"/>
        <v/>
      </c>
      <c r="R46" s="643" t="str">
        <f t="shared" ca="1" si="10"/>
        <v/>
      </c>
      <c r="S46" s="643" t="str">
        <f t="shared" ca="1" si="10"/>
        <v/>
      </c>
      <c r="T46" s="643" t="str">
        <f t="shared" ca="1" si="10"/>
        <v/>
      </c>
      <c r="U46" s="643" t="str">
        <f t="shared" ca="1" si="10"/>
        <v/>
      </c>
      <c r="V46" s="643" t="str">
        <f t="shared" ca="1" si="10"/>
        <v/>
      </c>
      <c r="W46" s="643" t="str">
        <f t="shared" ca="1" si="10"/>
        <v/>
      </c>
      <c r="X46" s="643" t="str">
        <f t="shared" ca="1" si="10"/>
        <v/>
      </c>
      <c r="Y46" s="643" t="str">
        <f t="shared" ca="1" si="10"/>
        <v/>
      </c>
      <c r="Z46" s="643" t="str">
        <f t="shared" ca="1" si="10"/>
        <v/>
      </c>
      <c r="AB46" s="49"/>
      <c r="AC46" s="52"/>
      <c r="AD46" s="52"/>
      <c r="AE46" s="52"/>
      <c r="AF46" s="52"/>
      <c r="AG46" s="52"/>
      <c r="AH46" s="52"/>
      <c r="AI46" s="51"/>
    </row>
    <row r="47" spans="1:35" s="33" customFormat="1" ht="20.100000000000001" customHeight="1" thickBot="1">
      <c r="A47" s="48"/>
      <c r="B47" s="630"/>
      <c r="C47" s="631"/>
      <c r="D47" s="48"/>
      <c r="E47" s="431">
        <f ca="1">IF(F47&lt;&gt;"",1,"")</f>
        <v>1</v>
      </c>
      <c r="F47" s="432" t="str">
        <f ca="1">IF(Q41&lt;&gt;"",Q41,"")</f>
        <v>よく行った</v>
      </c>
      <c r="G47" s="431">
        <f ca="1">IF(H47&lt;&gt;"",2,"")</f>
        <v>2</v>
      </c>
      <c r="H47" s="432" t="str">
        <f ca="1">IF(R41&lt;&gt;"",R41,"")</f>
        <v>行った</v>
      </c>
      <c r="I47" s="431">
        <f ca="1">IF(J47&lt;&gt;"",3,"")</f>
        <v>3</v>
      </c>
      <c r="J47" s="432" t="str">
        <f ca="1">IF(S41&lt;&gt;"",S41,"")</f>
        <v>ほとんど行っていない</v>
      </c>
      <c r="K47" s="319"/>
      <c r="L47" s="23"/>
      <c r="M47" s="23"/>
      <c r="N47" s="23"/>
      <c r="O47" s="48"/>
      <c r="P47" s="255"/>
      <c r="Q47" s="255">
        <f t="shared" ref="Q47:Z47" ca="1" si="11">IF(Q43="○",CELL("col",Q43),"")</f>
        <v>17</v>
      </c>
      <c r="R47" s="255" t="str">
        <f t="shared" ca="1" si="11"/>
        <v/>
      </c>
      <c r="S47" s="255" t="str">
        <f t="shared" ca="1" si="11"/>
        <v/>
      </c>
      <c r="T47" s="255" t="str">
        <f t="shared" ca="1" si="11"/>
        <v/>
      </c>
      <c r="U47" s="255" t="str">
        <f t="shared" ca="1" si="11"/>
        <v/>
      </c>
      <c r="V47" s="255" t="str">
        <f t="shared" ca="1" si="11"/>
        <v/>
      </c>
      <c r="W47" s="255" t="str">
        <f t="shared" ca="1" si="11"/>
        <v/>
      </c>
      <c r="X47" s="255" t="str">
        <f t="shared" ca="1" si="11"/>
        <v/>
      </c>
      <c r="Y47" s="255" t="str">
        <f t="shared" ca="1" si="11"/>
        <v/>
      </c>
      <c r="Z47" s="255" t="str">
        <f t="shared" ca="1" si="11"/>
        <v/>
      </c>
      <c r="AA47" s="296">
        <f ca="1">SUM(Q47:Z47)+64</f>
        <v>81</v>
      </c>
      <c r="AB47" s="49"/>
      <c r="AC47" s="52"/>
      <c r="AD47" s="52"/>
      <c r="AE47" s="52"/>
      <c r="AF47" s="52"/>
      <c r="AG47" s="52"/>
      <c r="AH47" s="52"/>
      <c r="AI47" s="51"/>
    </row>
    <row r="48" spans="1:35" s="33" customFormat="1" ht="20.100000000000001" customHeight="1">
      <c r="A48" s="48"/>
      <c r="B48" s="48"/>
      <c r="C48" s="48"/>
      <c r="D48" s="48"/>
      <c r="E48" s="431">
        <f ca="1">IF(F48&lt;&gt;"",4,"")</f>
        <v>4</v>
      </c>
      <c r="F48" s="432" t="str">
        <f ca="1">IF(T41&lt;&gt;"",T41,"")</f>
        <v>その他・無回答</v>
      </c>
      <c r="G48" s="431" t="str">
        <f ca="1">IF(H48&lt;&gt;"",5,"")</f>
        <v/>
      </c>
      <c r="H48" s="432" t="str">
        <f ca="1">IF(U41&lt;&gt;"",U41,"")</f>
        <v/>
      </c>
      <c r="I48" s="431" t="str">
        <f ca="1">IF(J48&lt;&gt;"",6,"")</f>
        <v/>
      </c>
      <c r="J48" s="432" t="str">
        <f ca="1">IF(V41&lt;&gt;"",V41,"")</f>
        <v/>
      </c>
      <c r="K48" s="319"/>
      <c r="L48" s="23"/>
      <c r="M48" s="23"/>
      <c r="N48" s="23"/>
      <c r="O48" s="48"/>
      <c r="P48" s="48"/>
      <c r="Q48" s="48"/>
      <c r="R48" s="48"/>
      <c r="S48" s="48"/>
      <c r="T48" s="298"/>
      <c r="U48" s="298"/>
      <c r="V48" s="296"/>
      <c r="W48" s="255"/>
      <c r="X48" s="255"/>
      <c r="Y48" s="46"/>
      <c r="Z48" s="48"/>
      <c r="AA48" s="46"/>
      <c r="AB48" s="49"/>
      <c r="AC48" s="52"/>
      <c r="AD48" s="52"/>
      <c r="AE48" s="52"/>
      <c r="AF48" s="52"/>
      <c r="AG48" s="52"/>
      <c r="AH48" s="52"/>
      <c r="AI48" s="51"/>
    </row>
    <row r="49" spans="1:35" s="33" customFormat="1" ht="20.100000000000001" customHeight="1">
      <c r="A49" s="48"/>
      <c r="B49" s="48"/>
      <c r="C49" s="48"/>
      <c r="D49" s="48"/>
      <c r="E49" s="431" t="str">
        <f ca="1">IF(F49&lt;&gt;"",7,"")</f>
        <v/>
      </c>
      <c r="F49" s="432" t="str">
        <f ca="1">IF(W41&lt;&gt;"",W41,"")</f>
        <v/>
      </c>
      <c r="G49" s="431" t="str">
        <f ca="1">IF(H49&lt;&gt;"",8,"")</f>
        <v/>
      </c>
      <c r="H49" s="432" t="str">
        <f ca="1">IF(X41&lt;&gt;"",X41,"")</f>
        <v/>
      </c>
      <c r="I49" s="431" t="str">
        <f ca="1">IF(J49&lt;&gt;"",9,"")</f>
        <v/>
      </c>
      <c r="J49" s="432" t="str">
        <f ca="1">IF(Y41&lt;&gt;"",Y41,"")</f>
        <v/>
      </c>
      <c r="K49" s="319"/>
      <c r="L49" s="23"/>
      <c r="M49" s="23"/>
      <c r="N49" s="23"/>
      <c r="O49" s="48"/>
      <c r="P49" s="302">
        <f ca="1">IF(INDIRECT("入力シート!AC"&amp;Q49)&lt;&gt;0,INDIRECT("入力シート!AC"&amp;Q49),"")</f>
        <v>61</v>
      </c>
      <c r="Q49" s="298">
        <f ca="1">Q38+1</f>
        <v>16</v>
      </c>
      <c r="R49" s="303">
        <f ca="1">P49+198</f>
        <v>259</v>
      </c>
      <c r="S49" s="165" t="str">
        <f ca="1">IFERROR(INDIRECT(CHAR(AA56)&amp;AA51),"")</f>
        <v>よく行った</v>
      </c>
      <c r="T49" s="165"/>
      <c r="U49" s="165"/>
      <c r="V49" s="296"/>
      <c r="W49" s="255"/>
      <c r="X49" s="255"/>
      <c r="Y49" s="46"/>
      <c r="Z49" s="48"/>
      <c r="AA49" s="46"/>
      <c r="AB49" s="49"/>
      <c r="AC49" s="52"/>
      <c r="AD49" s="52"/>
      <c r="AE49" s="52"/>
      <c r="AF49" s="52"/>
      <c r="AG49" s="52"/>
      <c r="AH49" s="52"/>
      <c r="AI49" s="51"/>
    </row>
    <row r="50" spans="1:35" s="33" customFormat="1" ht="8.1" customHeight="1" thickBot="1">
      <c r="A50" s="48"/>
      <c r="B50" s="48"/>
      <c r="C50" s="48"/>
      <c r="D50" s="48"/>
      <c r="E50" s="433"/>
      <c r="F50" s="433"/>
      <c r="G50" s="433"/>
      <c r="H50" s="433"/>
      <c r="I50" s="433"/>
      <c r="J50" s="433"/>
      <c r="K50" s="48"/>
      <c r="L50" s="23"/>
      <c r="M50" s="23"/>
      <c r="N50" s="23"/>
      <c r="O50" s="48"/>
      <c r="P50" s="447" t="str">
        <f ca="1">IF(P49&lt;&gt;"",VLOOKUP(P49,入力シート!$AC$7:$AN$33,2,FALSE),"")</f>
        <v>平成２７年度全国学力・学習状況調査の自校の結果について，保護者や地域の人たちに対して公表や説明を行いましたか（学校のホームページや学校だより等への掲載，保護者会等での説明を含む）</v>
      </c>
      <c r="Q50" s="165"/>
      <c r="R50" s="165"/>
      <c r="S50" s="165"/>
      <c r="T50" s="165"/>
      <c r="U50" s="165"/>
      <c r="V50" s="296"/>
      <c r="W50" s="255"/>
      <c r="X50" s="255"/>
      <c r="Y50" s="46"/>
      <c r="Z50" s="48"/>
      <c r="AA50" s="46"/>
      <c r="AB50" s="49"/>
      <c r="AC50" s="52"/>
      <c r="AD50" s="52"/>
      <c r="AE50" s="52"/>
      <c r="AF50" s="52"/>
      <c r="AG50" s="52"/>
      <c r="AH50" s="52"/>
      <c r="AI50" s="51"/>
    </row>
    <row r="51" spans="1:35" s="33" customFormat="1" ht="20.100000000000001" customHeight="1">
      <c r="A51" s="48"/>
      <c r="B51" s="624">
        <f ca="1">IF(P49&lt;&gt;"",P49,"")</f>
        <v>61</v>
      </c>
      <c r="C51" s="625"/>
      <c r="D51" s="48"/>
      <c r="E51" s="121" t="s">
        <v>47</v>
      </c>
      <c r="F51" s="653" t="str">
        <f ca="1">"「"&amp;S49&amp;"」を選択"</f>
        <v>「よく行った」を選択</v>
      </c>
      <c r="G51" s="653"/>
      <c r="H51" s="653"/>
      <c r="I51" s="653"/>
      <c r="J51" s="653"/>
      <c r="K51" s="66"/>
      <c r="L51" s="23"/>
      <c r="M51" s="23"/>
      <c r="N51" s="23"/>
      <c r="O51" s="48"/>
      <c r="P51" s="305"/>
      <c r="Q51" s="306" t="str">
        <f t="shared" ref="Q51:Z51" ca="1" si="12">IFERROR(IF(INDIRECT("'基礎データ（質問紙）'!"&amp;Q$4&amp;$R49)&lt;&gt;"",INDIRECT("'基礎データ（質問紙）'!"&amp;Q$4&amp;$R49),""),"")</f>
        <v>よく行った</v>
      </c>
      <c r="R51" s="306" t="str">
        <f t="shared" ca="1" si="12"/>
        <v>行った</v>
      </c>
      <c r="S51" s="306" t="str">
        <f t="shared" ca="1" si="12"/>
        <v>ほとんど行っていない</v>
      </c>
      <c r="T51" s="306" t="str">
        <f t="shared" ca="1" si="12"/>
        <v>その他・無回答</v>
      </c>
      <c r="U51" s="306" t="str">
        <f t="shared" ca="1" si="12"/>
        <v/>
      </c>
      <c r="V51" s="306" t="str">
        <f t="shared" ca="1" si="12"/>
        <v/>
      </c>
      <c r="W51" s="306" t="str">
        <f t="shared" ca="1" si="12"/>
        <v/>
      </c>
      <c r="X51" s="306" t="str">
        <f t="shared" ca="1" si="12"/>
        <v/>
      </c>
      <c r="Y51" s="306" t="str">
        <f t="shared" ca="1" si="12"/>
        <v/>
      </c>
      <c r="Z51" s="306" t="str">
        <f t="shared" ca="1" si="12"/>
        <v/>
      </c>
      <c r="AA51" s="46">
        <f>ROW()</f>
        <v>51</v>
      </c>
      <c r="AB51" s="49"/>
      <c r="AC51" s="52"/>
      <c r="AD51" s="52"/>
      <c r="AE51" s="52"/>
      <c r="AF51" s="52"/>
      <c r="AG51" s="52"/>
      <c r="AH51" s="52"/>
      <c r="AI51" s="51"/>
    </row>
    <row r="52" spans="1:35" s="33" customFormat="1" ht="6" customHeight="1">
      <c r="A52" s="48"/>
      <c r="B52" s="647" t="str">
        <f ca="1">IF(P50&lt;&gt;"",P50,"")</f>
        <v>平成２７年度全国学力・学習状況調査の自校の結果について，保護者や地域の人たちに対して公表や説明を行いましたか（学校のホームページや学校だより等への掲載，保護者会等での説明を含む）</v>
      </c>
      <c r="C52" s="648"/>
      <c r="D52" s="48"/>
      <c r="E52" s="48"/>
      <c r="F52" s="48"/>
      <c r="G52" s="48"/>
      <c r="H52" s="48"/>
      <c r="I52" s="48"/>
      <c r="J52" s="48"/>
      <c r="K52" s="48"/>
      <c r="L52" s="23"/>
      <c r="M52" s="23"/>
      <c r="N52" s="23"/>
      <c r="O52" s="48"/>
      <c r="P52" s="48"/>
      <c r="Q52" s="48"/>
      <c r="R52" s="48"/>
      <c r="S52" s="48"/>
      <c r="T52" s="48"/>
      <c r="U52" s="48"/>
      <c r="V52" s="48"/>
      <c r="W52" s="48"/>
      <c r="X52" s="48"/>
      <c r="Y52" s="48"/>
      <c r="Z52" s="48"/>
      <c r="AA52" s="46"/>
      <c r="AB52" s="49"/>
      <c r="AC52" s="52"/>
      <c r="AD52" s="52"/>
      <c r="AE52" s="52"/>
      <c r="AF52" s="52"/>
      <c r="AG52" s="52"/>
      <c r="AH52" s="52"/>
      <c r="AI52" s="51"/>
    </row>
    <row r="53" spans="1:35" s="33" customFormat="1" ht="13.5" customHeight="1">
      <c r="A53" s="48"/>
      <c r="B53" s="649"/>
      <c r="C53" s="650"/>
      <c r="D53" s="48"/>
      <c r="E53" s="48"/>
      <c r="F53" s="48"/>
      <c r="G53" s="48"/>
      <c r="H53" s="251"/>
      <c r="I53" s="48"/>
      <c r="J53" s="251"/>
      <c r="K53" s="48"/>
      <c r="L53" s="23"/>
      <c r="M53" s="23"/>
      <c r="N53" s="23"/>
      <c r="O53" s="48"/>
      <c r="P53" s="447" t="s">
        <v>0</v>
      </c>
      <c r="Q53" s="340" t="str">
        <f ca="1">IF($P49&lt;&gt;"",IF(VLOOKUP($P49,入力シート!$AC$7:$AN$26,Q$3,FALSE)&lt;&gt;"",VLOOKUP($P49,入力シート!$AC$7:$AN$26,Q$3,FALSE),""),"")</f>
        <v>○</v>
      </c>
      <c r="R53" s="340" t="str">
        <f ca="1">IF($P49&lt;&gt;"",IF(VLOOKUP($P49,入力シート!$AC$7:$AN$26,R$3,FALSE)&lt;&gt;"",VLOOKUP($P49,入力シート!$AC$7:$AN$26,R$3,FALSE),""),"")</f>
        <v/>
      </c>
      <c r="S53" s="340" t="str">
        <f ca="1">IF($P49&lt;&gt;"",IF(VLOOKUP($P49,入力シート!$AC$7:$AN$26,S$3,FALSE)&lt;&gt;"",VLOOKUP($P49,入力シート!$AC$7:$AN$26,S$3,FALSE),""),"")</f>
        <v/>
      </c>
      <c r="T53" s="340" t="str">
        <f ca="1">IF($P49&lt;&gt;"",IF(VLOOKUP($P49,入力シート!$AC$7:$AN$26,T$3,FALSE)&lt;&gt;"",VLOOKUP($P49,入力シート!$AC$7:$AN$26,T$3,FALSE),""),"")</f>
        <v/>
      </c>
      <c r="U53" s="340" t="str">
        <f ca="1">IF($P49&lt;&gt;"",IF(VLOOKUP($P49,入力シート!$AC$7:$AN$26,U$3,FALSE)&lt;&gt;"",VLOOKUP($P49,入力シート!$AC$7:$AN$26,U$3,FALSE),""),"")</f>
        <v/>
      </c>
      <c r="V53" s="340" t="str">
        <f ca="1">IF($P49&lt;&gt;"",IF(VLOOKUP($P49,入力シート!$AC$7:$AN$26,V$3,FALSE)&lt;&gt;"",VLOOKUP($P49,入力シート!$AC$7:$AN$26,V$3,FALSE),""),"")</f>
        <v/>
      </c>
      <c r="W53" s="340" t="str">
        <f ca="1">IF($P49&lt;&gt;"",IF(VLOOKUP($P49,入力シート!$AC$7:$AN$26,W$3,FALSE)&lt;&gt;"",VLOOKUP($P49,入力シート!$AC$7:$AN$26,W$3,FALSE),""),"")</f>
        <v/>
      </c>
      <c r="X53" s="340" t="str">
        <f ca="1">IF($P49&lt;&gt;"",IF(VLOOKUP($P49,入力シート!$AC$7:$AN$26,X$3,FALSE)&lt;&gt;"",VLOOKUP($P49,入力シート!$AC$7:$AN$26,X$3,FALSE),""),"")</f>
        <v/>
      </c>
      <c r="Y53" s="340" t="str">
        <f ca="1">IF($P49&lt;&gt;"",IF(VLOOKUP($P49,入力シート!$AC$7:$AN$26,Y$3,FALSE)&lt;&gt;"",VLOOKUP($P49,入力シート!$AC$7:$AN$26,Y$3,FALSE),""),"")</f>
        <v/>
      </c>
      <c r="Z53" s="340" t="str">
        <f ca="1">IF($P49&lt;&gt;"",IF(VLOOKUP($P49,入力シート!$AC$7:$AN$26,Z$3,FALSE)&lt;&gt;"",VLOOKUP($P49,入力シート!$AC$7:$AN$26,Z$3,FALSE),""),"")</f>
        <v/>
      </c>
      <c r="AA53" s="46"/>
      <c r="AB53" s="49"/>
      <c r="AC53" s="52"/>
      <c r="AD53" s="52"/>
      <c r="AE53" s="52"/>
      <c r="AF53" s="52"/>
      <c r="AG53" s="52"/>
      <c r="AH53" s="52"/>
      <c r="AI53" s="51"/>
    </row>
    <row r="54" spans="1:35" s="33" customFormat="1" ht="15" customHeight="1">
      <c r="A54" s="48"/>
      <c r="B54" s="649"/>
      <c r="C54" s="650"/>
      <c r="D54" s="48"/>
      <c r="E54" s="48"/>
      <c r="F54" s="48"/>
      <c r="G54" s="48"/>
      <c r="H54" s="48"/>
      <c r="I54" s="48"/>
      <c r="J54" s="48"/>
      <c r="K54" s="48"/>
      <c r="L54" s="23"/>
      <c r="M54" s="23"/>
      <c r="N54" s="23"/>
      <c r="O54" s="48"/>
      <c r="P54" s="447" t="s">
        <v>35</v>
      </c>
      <c r="Q54" s="254">
        <f ca="1">IF($P49&lt;&gt;"",IF(VLOOKUP($P49,'基礎データ（質問紙）'!$M$4:$X$210,Q$3,FALSE)&lt;&gt;"",VLOOKUP($P49,'基礎データ（質問紙）'!$M$4:$X$210,Q$3,FALSE),""),"")</f>
        <v>61</v>
      </c>
      <c r="R54" s="254">
        <f ca="1">IF($P49&lt;&gt;"",IF(VLOOKUP($P49,'基礎データ（質問紙）'!$M$4:$X$210,R$3,FALSE)&lt;&gt;"",VLOOKUP($P49,'基礎データ（質問紙）'!$M$4:$X$210,R$3,FALSE),""),"")</f>
        <v>37.299999999999997</v>
      </c>
      <c r="S54" s="254">
        <f ca="1">IF($P49&lt;&gt;"",IF(VLOOKUP($P49,'基礎データ（質問紙）'!$M$4:$X$210,S$3,FALSE)&lt;&gt;"",VLOOKUP($P49,'基礎データ（質問紙）'!$M$4:$X$210,S$3,FALSE),""),"")</f>
        <v>1.7</v>
      </c>
      <c r="T54" s="254">
        <f ca="1">IF($P49&lt;&gt;"",IF(VLOOKUP($P49,'基礎データ（質問紙）'!$M$4:$X$210,T$3,FALSE)&lt;&gt;"",VLOOKUP($P49,'基礎データ（質問紙）'!$M$4:$X$210,T$3,FALSE),""),"")</f>
        <v>0</v>
      </c>
      <c r="U54" s="254" t="str">
        <f ca="1">IF($P49&lt;&gt;"",IF(VLOOKUP($P49,'基礎データ（質問紙）'!$M$4:$X$210,U$3,FALSE)&lt;&gt;"",VLOOKUP($P49,'基礎データ（質問紙）'!$M$4:$X$210,U$3,FALSE),""),"")</f>
        <v/>
      </c>
      <c r="V54" s="254" t="str">
        <f ca="1">IF($P49&lt;&gt;"",IF(VLOOKUP($P49,'基礎データ（質問紙）'!$M$4:$X$210,V$3,FALSE)&lt;&gt;"",VLOOKUP($P49,'基礎データ（質問紙）'!$M$4:$X$210,V$3,FALSE),""),"")</f>
        <v/>
      </c>
      <c r="W54" s="254" t="str">
        <f ca="1">IF($P49&lt;&gt;"",IF(VLOOKUP($P49,'基礎データ（質問紙）'!$M$4:$X$210,W$3,FALSE)&lt;&gt;"",VLOOKUP($P49,'基礎データ（質問紙）'!$M$4:$X$210,W$3,FALSE),""),"")</f>
        <v/>
      </c>
      <c r="X54" s="254" t="str">
        <f ca="1">IF($P49&lt;&gt;"",IF(VLOOKUP($P49,'基礎データ（質問紙）'!$M$4:$X$210,X$3,FALSE)&lt;&gt;"",VLOOKUP($P49,'基礎データ（質問紙）'!$M$4:$X$210,X$3,FALSE),""),"")</f>
        <v/>
      </c>
      <c r="Y54" s="254" t="str">
        <f ca="1">IF($P49&lt;&gt;"",IF(VLOOKUP($P49,'基礎データ（質問紙）'!$M$4:$X$210,Y$3,FALSE)&lt;&gt;"",VLOOKUP($P49,'基礎データ（質問紙）'!$M$4:$X$210,Y$3,FALSE),""),"")</f>
        <v/>
      </c>
      <c r="Z54" s="254" t="str">
        <f ca="1">IF($P49&lt;&gt;"",IF(VLOOKUP($P49,'基礎データ（質問紙）'!$M$4:$X$210,Z$3,FALSE)&lt;&gt;"",VLOOKUP($P49,'基礎データ（質問紙）'!$M$4:$X$210,Z$3,FALSE),""),"")</f>
        <v/>
      </c>
      <c r="AA54" s="46">
        <f ca="1">(P49-14)*2+3</f>
        <v>97</v>
      </c>
      <c r="AB54" s="49"/>
      <c r="AC54" s="52"/>
      <c r="AD54" s="52"/>
      <c r="AE54" s="52"/>
      <c r="AF54" s="52"/>
      <c r="AG54" s="52"/>
      <c r="AH54" s="52"/>
      <c r="AI54" s="51"/>
    </row>
    <row r="55" spans="1:35" s="33" customFormat="1" ht="15" customHeight="1">
      <c r="A55" s="48"/>
      <c r="B55" s="649"/>
      <c r="C55" s="650"/>
      <c r="D55" s="48"/>
      <c r="E55" s="48"/>
      <c r="F55" s="48"/>
      <c r="G55" s="48"/>
      <c r="H55" s="48"/>
      <c r="I55" s="48"/>
      <c r="J55" s="48"/>
      <c r="K55" s="48"/>
      <c r="L55" s="23"/>
      <c r="M55" s="23"/>
      <c r="N55" s="23"/>
      <c r="O55" s="48"/>
      <c r="P55" s="447" t="s">
        <v>36</v>
      </c>
      <c r="Q55" s="254">
        <f ca="1">IF($P49&lt;&gt;"",IF(INDIRECT("'基礎データ（質問紙）'!"&amp;Q$4&amp;$AA54+3)&lt;&gt;"",INDIRECT("'基礎データ（質問紙）'!"&amp;Q$4&amp;$AA54+3),""),"")</f>
        <v>34.299999999999997</v>
      </c>
      <c r="R55" s="254">
        <f ca="1">IF($P49&lt;&gt;"",IF(INDIRECT("'基礎データ（質問紙）'!"&amp;R$4&amp;$AA54+3)&lt;&gt;"",INDIRECT("'基礎データ（質問紙）'!"&amp;R$4&amp;$AA54+3),""),"")</f>
        <v>56.6</v>
      </c>
      <c r="S55" s="254">
        <f t="shared" ref="S55:Z55" ca="1" si="13">IF($P49&lt;&gt;"",IF(INDIRECT("'基礎データ（質問紙）'!"&amp;S$4&amp;$AA54+3)&lt;&gt;"",INDIRECT("'基礎データ（質問紙）'!"&amp;S$4&amp;$AA54+3),""),"")</f>
        <v>8.9</v>
      </c>
      <c r="T55" s="254">
        <f t="shared" ca="1" si="13"/>
        <v>0.2</v>
      </c>
      <c r="U55" s="254" t="str">
        <f t="shared" ca="1" si="13"/>
        <v/>
      </c>
      <c r="V55" s="254" t="str">
        <f t="shared" ca="1" si="13"/>
        <v/>
      </c>
      <c r="W55" s="254" t="str">
        <f t="shared" ca="1" si="13"/>
        <v/>
      </c>
      <c r="X55" s="254" t="str">
        <f t="shared" ca="1" si="13"/>
        <v/>
      </c>
      <c r="Y55" s="254" t="str">
        <f t="shared" ca="1" si="13"/>
        <v/>
      </c>
      <c r="Z55" s="254" t="str">
        <f t="shared" ca="1" si="13"/>
        <v/>
      </c>
      <c r="AA55" s="247"/>
      <c r="AB55" s="49"/>
      <c r="AC55" s="52"/>
      <c r="AD55" s="52"/>
      <c r="AE55" s="52"/>
      <c r="AF55" s="52"/>
      <c r="AG55" s="52"/>
      <c r="AH55" s="52"/>
      <c r="AI55" s="51"/>
    </row>
    <row r="56" spans="1:35" s="33" customFormat="1" ht="9" customHeight="1">
      <c r="A56" s="48"/>
      <c r="B56" s="649"/>
      <c r="C56" s="650"/>
      <c r="D56" s="48"/>
      <c r="E56" s="48"/>
      <c r="F56" s="48"/>
      <c r="G56" s="48"/>
      <c r="H56" s="48"/>
      <c r="I56" s="48"/>
      <c r="J56" s="48"/>
      <c r="K56" s="48"/>
      <c r="L56" s="23"/>
      <c r="M56" s="23"/>
      <c r="N56" s="23"/>
      <c r="O56" s="48"/>
      <c r="P56" s="165"/>
      <c r="Q56" s="255">
        <f t="shared" ref="Q56:Z56" ca="1" si="14">IF(Q53="○",CELL("col",Q53),"")</f>
        <v>17</v>
      </c>
      <c r="R56" s="255" t="str">
        <f t="shared" ca="1" si="14"/>
        <v/>
      </c>
      <c r="S56" s="255" t="str">
        <f t="shared" ca="1" si="14"/>
        <v/>
      </c>
      <c r="T56" s="255" t="str">
        <f t="shared" ca="1" si="14"/>
        <v/>
      </c>
      <c r="U56" s="255" t="str">
        <f t="shared" ca="1" si="14"/>
        <v/>
      </c>
      <c r="V56" s="255" t="str">
        <f t="shared" ca="1" si="14"/>
        <v/>
      </c>
      <c r="W56" s="255" t="str">
        <f t="shared" ca="1" si="14"/>
        <v/>
      </c>
      <c r="X56" s="255" t="str">
        <f t="shared" ca="1" si="14"/>
        <v/>
      </c>
      <c r="Y56" s="255" t="str">
        <f t="shared" ca="1" si="14"/>
        <v/>
      </c>
      <c r="Z56" s="255" t="str">
        <f t="shared" ca="1" si="14"/>
        <v/>
      </c>
      <c r="AA56" s="296">
        <f ca="1">SUM(Q56:Z56)+64</f>
        <v>81</v>
      </c>
      <c r="AB56" s="49"/>
      <c r="AC56" s="52"/>
      <c r="AD56" s="52"/>
      <c r="AE56" s="52"/>
      <c r="AF56" s="52"/>
      <c r="AG56" s="52"/>
      <c r="AH56" s="52"/>
      <c r="AI56" s="51"/>
    </row>
    <row r="57" spans="1:35" s="33" customFormat="1" ht="19.5" customHeight="1">
      <c r="A57" s="48"/>
      <c r="B57" s="649"/>
      <c r="C57" s="650"/>
      <c r="D57" s="48"/>
      <c r="E57" s="48"/>
      <c r="F57" s="48"/>
      <c r="G57" s="48"/>
      <c r="H57" s="48"/>
      <c r="I57" s="48"/>
      <c r="J57" s="48"/>
      <c r="K57" s="48"/>
      <c r="L57" s="23"/>
      <c r="M57" s="23"/>
      <c r="N57" s="23"/>
      <c r="O57" s="48"/>
      <c r="P57" s="165"/>
      <c r="Q57" s="165"/>
      <c r="R57" s="165"/>
      <c r="S57" s="165"/>
      <c r="T57" s="165"/>
      <c r="U57" s="165"/>
      <c r="V57" s="165"/>
      <c r="W57" s="247"/>
      <c r="X57" s="247"/>
      <c r="Y57" s="247"/>
      <c r="Z57" s="48"/>
      <c r="AA57" s="247"/>
      <c r="AB57" s="66"/>
      <c r="AC57" s="52"/>
      <c r="AD57" s="52"/>
      <c r="AE57" s="52"/>
      <c r="AF57" s="52"/>
      <c r="AG57" s="52"/>
      <c r="AH57" s="52"/>
      <c r="AI57" s="51"/>
    </row>
    <row r="58" spans="1:35" s="33" customFormat="1" ht="20.100000000000001" customHeight="1" thickBot="1">
      <c r="A58" s="48"/>
      <c r="B58" s="651"/>
      <c r="C58" s="652"/>
      <c r="D58" s="48"/>
      <c r="E58" s="431">
        <f ca="1">IF(F58&lt;&gt;"",1,"")</f>
        <v>1</v>
      </c>
      <c r="F58" s="432" t="str">
        <f ca="1">IF(Q51&lt;&gt;"",Q51,"")</f>
        <v>よく行った</v>
      </c>
      <c r="G58" s="431">
        <f ca="1">IF(H58&lt;&gt;"",2,"")</f>
        <v>2</v>
      </c>
      <c r="H58" s="432" t="str">
        <f ca="1">IF(R51&lt;&gt;"",R51,"")</f>
        <v>行った</v>
      </c>
      <c r="I58" s="431">
        <f ca="1">IF(J58&lt;&gt;"",3,"")</f>
        <v>3</v>
      </c>
      <c r="J58" s="432" t="str">
        <f ca="1">IF(S51&lt;&gt;"",S51,"")</f>
        <v>ほとんど行っていない</v>
      </c>
      <c r="K58" s="319"/>
      <c r="L58" s="23"/>
      <c r="M58" s="23"/>
      <c r="N58" s="23"/>
      <c r="O58" s="48"/>
      <c r="P58" s="165"/>
      <c r="Q58" s="165"/>
      <c r="R58" s="165"/>
      <c r="S58" s="165"/>
      <c r="T58" s="165"/>
      <c r="U58" s="165"/>
      <c r="V58" s="165"/>
      <c r="W58" s="247"/>
      <c r="X58" s="247"/>
      <c r="Y58" s="247"/>
      <c r="Z58" s="48"/>
      <c r="AA58" s="247"/>
      <c r="AB58" s="66"/>
      <c r="AC58" s="52"/>
      <c r="AD58" s="52"/>
      <c r="AE58" s="52"/>
      <c r="AF58" s="52"/>
      <c r="AG58" s="52"/>
      <c r="AH58" s="52"/>
      <c r="AI58" s="51"/>
    </row>
    <row r="59" spans="1:35" s="33" customFormat="1" ht="20.100000000000001" customHeight="1">
      <c r="A59" s="48"/>
      <c r="B59" s="48"/>
      <c r="C59" s="48"/>
      <c r="D59" s="48"/>
      <c r="E59" s="431">
        <f ca="1">IF(F59&lt;&gt;"",4,"")</f>
        <v>4</v>
      </c>
      <c r="F59" s="432" t="str">
        <f ca="1">IF(T51&lt;&gt;"",T51,"")</f>
        <v>その他・無回答</v>
      </c>
      <c r="G59" s="431" t="str">
        <f ca="1">IF(H59&lt;&gt;"",5,"")</f>
        <v/>
      </c>
      <c r="H59" s="432" t="str">
        <f ca="1">IF(U51&lt;&gt;"",U51,"")</f>
        <v/>
      </c>
      <c r="I59" s="431" t="str">
        <f ca="1">IF(J59&lt;&gt;"",6,"")</f>
        <v/>
      </c>
      <c r="J59" s="432" t="str">
        <f ca="1">IF(V51&lt;&gt;"",V51,"")</f>
        <v/>
      </c>
      <c r="K59" s="319"/>
      <c r="L59" s="23"/>
      <c r="M59" s="23"/>
      <c r="N59" s="23"/>
      <c r="O59" s="48"/>
      <c r="P59" s="165"/>
      <c r="Q59" s="165"/>
      <c r="R59" s="165"/>
      <c r="S59" s="165"/>
      <c r="T59" s="165"/>
      <c r="U59" s="165"/>
      <c r="V59" s="165"/>
      <c r="W59" s="247"/>
      <c r="X59" s="247"/>
      <c r="Y59" s="247"/>
      <c r="Z59" s="48"/>
      <c r="AA59" s="247"/>
      <c r="AB59" s="66"/>
      <c r="AC59" s="63"/>
      <c r="AD59" s="63"/>
      <c r="AE59" s="63"/>
      <c r="AF59" s="63"/>
      <c r="AG59" s="52"/>
      <c r="AH59" s="52"/>
      <c r="AI59" s="51"/>
    </row>
    <row r="60" spans="1:35" s="33" customFormat="1" ht="20.100000000000001" customHeight="1">
      <c r="A60" s="48"/>
      <c r="B60" s="48"/>
      <c r="C60" s="48"/>
      <c r="D60" s="48"/>
      <c r="E60" s="431" t="str">
        <f ca="1">IF(F60&lt;&gt;"",7,"")</f>
        <v/>
      </c>
      <c r="F60" s="432" t="str">
        <f ca="1">IF(W51&lt;&gt;"",W51,"")</f>
        <v/>
      </c>
      <c r="G60" s="431" t="str">
        <f ca="1">IF(H60&lt;&gt;"",8,"")</f>
        <v/>
      </c>
      <c r="H60" s="432" t="str">
        <f ca="1">IF(X51&lt;&gt;"",X51,"")</f>
        <v/>
      </c>
      <c r="I60" s="431" t="str">
        <f ca="1">IF(J60&lt;&gt;"",9,"")</f>
        <v/>
      </c>
      <c r="J60" s="432" t="str">
        <f ca="1">IF(Y51&lt;&gt;"",Y51,"")</f>
        <v/>
      </c>
      <c r="K60" s="319"/>
      <c r="L60" s="23"/>
      <c r="M60" s="23"/>
      <c r="N60" s="23"/>
      <c r="O60" s="48"/>
      <c r="P60" s="165"/>
      <c r="Q60" s="165"/>
      <c r="R60" s="165"/>
      <c r="S60" s="165"/>
      <c r="T60" s="165"/>
      <c r="U60" s="165"/>
      <c r="V60" s="165"/>
      <c r="W60" s="247"/>
      <c r="X60" s="247"/>
      <c r="Y60" s="247"/>
      <c r="Z60" s="48"/>
      <c r="AA60" s="247"/>
      <c r="AB60" s="66"/>
      <c r="AC60" s="63"/>
      <c r="AD60" s="63"/>
      <c r="AE60" s="63"/>
      <c r="AF60" s="63"/>
      <c r="AG60" s="52"/>
      <c r="AH60" s="52"/>
      <c r="AI60" s="51"/>
    </row>
    <row r="61" spans="1:35" s="33" customFormat="1" ht="8.1" customHeight="1">
      <c r="A61" s="48"/>
      <c r="B61" s="48"/>
      <c r="C61" s="48"/>
      <c r="D61" s="48"/>
      <c r="E61" s="48"/>
      <c r="F61" s="250"/>
      <c r="G61" s="48"/>
      <c r="H61" s="250"/>
      <c r="I61" s="48"/>
      <c r="J61" s="250"/>
      <c r="K61" s="48"/>
      <c r="L61" s="23"/>
      <c r="M61" s="23"/>
      <c r="N61" s="23"/>
      <c r="O61" s="48"/>
      <c r="P61" s="165"/>
      <c r="Q61" s="165"/>
      <c r="R61" s="165"/>
      <c r="S61" s="165"/>
      <c r="T61" s="165"/>
      <c r="U61" s="165"/>
      <c r="V61" s="165"/>
      <c r="W61" s="247"/>
      <c r="X61" s="247"/>
      <c r="Y61" s="247"/>
      <c r="Z61" s="48"/>
      <c r="AA61" s="247"/>
      <c r="AB61" s="66"/>
      <c r="AC61" s="63"/>
      <c r="AD61" s="63"/>
      <c r="AE61" s="63"/>
      <c r="AF61" s="63"/>
      <c r="AG61" s="52"/>
      <c r="AH61" s="52"/>
      <c r="AI61" s="51"/>
    </row>
    <row r="62" spans="1:35" s="66" customFormat="1" ht="13.5" customHeight="1">
      <c r="A62" s="621" t="str">
        <f ca="1">"("&amp;VLOOKUP(P2,入力シート!$AS:$AT,2,FALSE)&amp;")"</f>
        <v>(10)</v>
      </c>
      <c r="B62" s="621"/>
      <c r="C62" s="621"/>
      <c r="D62" s="621"/>
      <c r="E62" s="621"/>
      <c r="F62" s="621"/>
      <c r="G62" s="621"/>
      <c r="H62" s="621"/>
      <c r="I62" s="621"/>
      <c r="J62" s="621"/>
      <c r="K62" s="621"/>
      <c r="L62" s="23"/>
      <c r="M62" s="93"/>
      <c r="N62" s="93"/>
      <c r="O62" s="94"/>
      <c r="P62" s="165"/>
      <c r="Q62" s="165"/>
      <c r="R62" s="165"/>
      <c r="S62" s="165"/>
      <c r="T62" s="165"/>
      <c r="U62" s="165"/>
      <c r="V62" s="165"/>
      <c r="W62" s="247"/>
      <c r="X62" s="247"/>
      <c r="Y62" s="247"/>
      <c r="AA62" s="247"/>
      <c r="AC62" s="63"/>
      <c r="AD62" s="63"/>
      <c r="AE62" s="63"/>
      <c r="AF62" s="63"/>
      <c r="AG62" s="63"/>
      <c r="AH62" s="63"/>
      <c r="AI62" s="63"/>
    </row>
    <row r="63" spans="1:35" s="66" customFormat="1" ht="13.5" customHeight="1">
      <c r="A63" s="63"/>
      <c r="B63" s="63"/>
      <c r="C63" s="63"/>
      <c r="D63" s="63"/>
      <c r="E63" s="63"/>
      <c r="F63" s="63"/>
      <c r="G63" s="63"/>
      <c r="H63" s="63"/>
      <c r="I63" s="63"/>
      <c r="J63" s="63"/>
      <c r="K63" s="63"/>
      <c r="L63" s="23"/>
      <c r="M63" s="93"/>
      <c r="N63" s="93"/>
      <c r="O63" s="93"/>
      <c r="P63" s="166"/>
      <c r="Q63" s="166"/>
      <c r="R63" s="166"/>
      <c r="S63" s="166"/>
      <c r="T63" s="166"/>
      <c r="U63" s="166"/>
      <c r="V63" s="166"/>
      <c r="W63" s="248"/>
      <c r="X63" s="248"/>
      <c r="Y63" s="248"/>
      <c r="Z63" s="63"/>
      <c r="AA63" s="248"/>
      <c r="AB63" s="63"/>
      <c r="AC63" s="63"/>
      <c r="AD63" s="63"/>
      <c r="AE63" s="63"/>
      <c r="AF63" s="63"/>
      <c r="AG63" s="63"/>
      <c r="AH63" s="63"/>
      <c r="AI63" s="63"/>
    </row>
    <row r="64" spans="1:35" s="66" customFormat="1" ht="13.5" customHeight="1">
      <c r="A64" s="63"/>
      <c r="B64" s="63"/>
      <c r="C64" s="63"/>
      <c r="D64" s="63"/>
      <c r="E64" s="63"/>
      <c r="F64" s="63"/>
      <c r="G64" s="63"/>
      <c r="H64" s="63"/>
      <c r="I64" s="63"/>
      <c r="J64" s="63"/>
      <c r="K64" s="63"/>
      <c r="L64" s="23"/>
      <c r="M64" s="93"/>
      <c r="N64" s="93"/>
      <c r="O64" s="93"/>
      <c r="P64" s="166"/>
      <c r="Q64" s="166"/>
      <c r="R64" s="166"/>
      <c r="S64" s="166"/>
      <c r="T64" s="166"/>
      <c r="U64" s="166"/>
      <c r="V64" s="166"/>
      <c r="W64" s="248"/>
      <c r="X64" s="248"/>
      <c r="Y64" s="248"/>
      <c r="Z64" s="63"/>
      <c r="AA64" s="248"/>
      <c r="AB64" s="63"/>
      <c r="AC64" s="63"/>
      <c r="AD64" s="63"/>
      <c r="AE64" s="63"/>
      <c r="AF64" s="63"/>
      <c r="AG64" s="63"/>
      <c r="AH64" s="63"/>
      <c r="AI64" s="63"/>
    </row>
    <row r="65" spans="1:35" s="66" customFormat="1" ht="13.5" customHeight="1">
      <c r="A65" s="63"/>
      <c r="B65" s="63"/>
      <c r="C65" s="63"/>
      <c r="D65" s="63"/>
      <c r="E65" s="63"/>
      <c r="F65" s="63"/>
      <c r="G65" s="63"/>
      <c r="H65" s="63"/>
      <c r="I65" s="63"/>
      <c r="J65" s="63"/>
      <c r="K65" s="63"/>
      <c r="L65" s="23"/>
      <c r="M65" s="93"/>
      <c r="N65" s="93"/>
      <c r="O65" s="93"/>
      <c r="P65" s="167"/>
      <c r="Q65" s="167"/>
      <c r="R65" s="167"/>
      <c r="S65" s="167"/>
      <c r="T65" s="167"/>
      <c r="U65" s="167"/>
      <c r="V65" s="167"/>
      <c r="W65" s="249"/>
      <c r="X65" s="249"/>
      <c r="Y65" s="249"/>
      <c r="Z65" s="63"/>
      <c r="AA65" s="249"/>
      <c r="AB65" s="63"/>
      <c r="AC65" s="63"/>
      <c r="AD65" s="63"/>
      <c r="AE65" s="63"/>
      <c r="AF65" s="63"/>
      <c r="AG65" s="63"/>
      <c r="AH65" s="63"/>
      <c r="AI65" s="63"/>
    </row>
    <row r="66" spans="1:35" s="66" customFormat="1" ht="13.5" customHeight="1">
      <c r="A66" s="63"/>
      <c r="B66" s="63"/>
      <c r="C66" s="63"/>
      <c r="D66" s="63"/>
      <c r="E66" s="63"/>
      <c r="F66" s="63"/>
      <c r="G66" s="63"/>
      <c r="H66" s="63"/>
      <c r="I66" s="63"/>
      <c r="J66" s="63"/>
      <c r="K66" s="63"/>
      <c r="L66" s="23"/>
      <c r="M66" s="93"/>
      <c r="N66" s="93"/>
      <c r="O66" s="93"/>
      <c r="P66" s="167"/>
      <c r="Q66" s="167"/>
      <c r="R66" s="167"/>
      <c r="S66" s="167"/>
      <c r="T66" s="167"/>
      <c r="U66" s="167"/>
      <c r="V66" s="167"/>
      <c r="W66" s="249"/>
      <c r="X66" s="249"/>
      <c r="Y66" s="249"/>
      <c r="Z66" s="63"/>
      <c r="AA66" s="249"/>
      <c r="AB66" s="63"/>
      <c r="AC66" s="63"/>
      <c r="AD66" s="63"/>
      <c r="AE66" s="63"/>
      <c r="AF66" s="63"/>
      <c r="AG66" s="63"/>
      <c r="AH66" s="63"/>
      <c r="AI66" s="63"/>
    </row>
    <row r="67" spans="1:35" s="90" customFormat="1">
      <c r="A67" s="63"/>
      <c r="B67" s="63"/>
      <c r="C67" s="63"/>
      <c r="D67" s="63"/>
      <c r="E67" s="63"/>
      <c r="F67" s="63"/>
      <c r="G67" s="63"/>
      <c r="H67" s="63"/>
      <c r="I67" s="63"/>
      <c r="J67" s="63"/>
      <c r="K67" s="63"/>
      <c r="L67" s="63"/>
      <c r="M67" s="63"/>
      <c r="N67" s="63"/>
      <c r="O67" s="63"/>
      <c r="P67" s="167"/>
      <c r="Q67" s="167"/>
      <c r="R67" s="167"/>
      <c r="S67" s="167"/>
      <c r="T67" s="167"/>
      <c r="U67" s="167"/>
      <c r="V67" s="167"/>
      <c r="W67" s="249"/>
      <c r="X67" s="249"/>
      <c r="Y67" s="249"/>
      <c r="AA67" s="249"/>
      <c r="AB67" s="63"/>
      <c r="AC67" s="63"/>
      <c r="AD67" s="63"/>
      <c r="AE67" s="63"/>
      <c r="AF67" s="63"/>
      <c r="AG67" s="63"/>
      <c r="AH67" s="63"/>
      <c r="AI67" s="63"/>
    </row>
    <row r="68" spans="1:35" s="90" customFormat="1">
      <c r="A68" s="63"/>
      <c r="B68" s="63"/>
      <c r="C68" s="63"/>
      <c r="D68" s="63"/>
      <c r="E68" s="63"/>
      <c r="F68" s="63"/>
      <c r="G68" s="63"/>
      <c r="H68" s="63"/>
      <c r="I68" s="63"/>
      <c r="J68" s="63"/>
      <c r="K68" s="63"/>
      <c r="L68" s="63"/>
      <c r="M68" s="63"/>
      <c r="N68" s="63"/>
      <c r="O68" s="63"/>
      <c r="P68" s="167"/>
      <c r="Q68" s="167"/>
      <c r="R68" s="167"/>
      <c r="S68" s="167"/>
      <c r="T68" s="167"/>
      <c r="U68" s="167"/>
      <c r="V68" s="167"/>
      <c r="W68" s="249"/>
      <c r="X68" s="249"/>
      <c r="Y68" s="249"/>
      <c r="AA68" s="249"/>
      <c r="AB68" s="63"/>
      <c r="AC68" s="63"/>
      <c r="AD68" s="63"/>
      <c r="AE68" s="63"/>
      <c r="AF68" s="63"/>
      <c r="AG68" s="63"/>
      <c r="AH68" s="63"/>
      <c r="AI68" s="63"/>
    </row>
    <row r="69" spans="1:35" s="90" customFormat="1">
      <c r="A69" s="63"/>
      <c r="B69" s="63"/>
      <c r="C69" s="63"/>
      <c r="D69" s="63"/>
      <c r="E69" s="63"/>
      <c r="F69" s="63"/>
      <c r="G69" s="63"/>
      <c r="H69" s="63"/>
      <c r="I69" s="63"/>
      <c r="J69" s="63"/>
      <c r="K69" s="63"/>
      <c r="P69" s="167"/>
      <c r="Q69" s="167"/>
      <c r="R69" s="167"/>
      <c r="S69" s="167"/>
      <c r="T69" s="167"/>
      <c r="U69" s="167"/>
      <c r="V69" s="167"/>
      <c r="W69" s="249"/>
      <c r="X69" s="249"/>
      <c r="Y69" s="249"/>
      <c r="AA69" s="249"/>
      <c r="AB69" s="63"/>
      <c r="AC69" s="63"/>
      <c r="AD69" s="63"/>
      <c r="AE69" s="63"/>
      <c r="AF69" s="63"/>
      <c r="AG69" s="63"/>
      <c r="AH69" s="63"/>
      <c r="AI69" s="63"/>
    </row>
    <row r="70" spans="1:35" s="63" customFormat="1">
      <c r="P70" s="167"/>
      <c r="Q70" s="167"/>
      <c r="R70" s="167"/>
      <c r="S70" s="167"/>
      <c r="T70" s="167"/>
      <c r="U70" s="167"/>
      <c r="V70" s="167"/>
      <c r="W70" s="249"/>
      <c r="X70" s="249"/>
      <c r="Y70" s="249"/>
      <c r="AA70" s="249"/>
    </row>
    <row r="71" spans="1:35" s="63" customFormat="1">
      <c r="P71" s="167"/>
      <c r="Q71" s="167"/>
      <c r="R71" s="167"/>
      <c r="S71" s="167"/>
      <c r="T71" s="167"/>
      <c r="U71" s="167"/>
      <c r="V71" s="167"/>
      <c r="W71" s="249"/>
      <c r="X71" s="249"/>
      <c r="Y71" s="249"/>
      <c r="AA71" s="249"/>
    </row>
    <row r="72" spans="1:35" s="63" customFormat="1">
      <c r="P72" s="167"/>
      <c r="Q72" s="167"/>
      <c r="R72" s="167"/>
      <c r="S72" s="167"/>
      <c r="T72" s="167"/>
      <c r="U72" s="167"/>
      <c r="V72" s="167"/>
      <c r="W72" s="249"/>
      <c r="X72" s="249"/>
      <c r="Y72" s="249"/>
      <c r="AA72" s="249"/>
    </row>
    <row r="73" spans="1:35" s="63" customFormat="1">
      <c r="P73" s="167"/>
      <c r="Q73" s="167"/>
      <c r="R73" s="167"/>
      <c r="S73" s="167"/>
      <c r="T73" s="167"/>
      <c r="U73" s="167"/>
      <c r="V73" s="167"/>
      <c r="W73" s="249"/>
      <c r="X73" s="249"/>
      <c r="Y73" s="249"/>
      <c r="AA73" s="249"/>
    </row>
    <row r="74" spans="1:35" s="63" customFormat="1">
      <c r="P74" s="167"/>
      <c r="Q74" s="167"/>
      <c r="R74" s="167"/>
      <c r="S74" s="167"/>
      <c r="T74" s="167"/>
      <c r="U74" s="167"/>
      <c r="V74" s="167"/>
      <c r="W74" s="249"/>
      <c r="X74" s="249"/>
      <c r="Y74" s="249"/>
      <c r="AA74" s="249"/>
    </row>
    <row r="75" spans="1:35" s="63" customFormat="1">
      <c r="P75" s="167"/>
      <c r="Q75" s="167"/>
      <c r="R75" s="167"/>
      <c r="S75" s="167"/>
      <c r="T75" s="167"/>
      <c r="U75" s="167"/>
      <c r="V75" s="167"/>
      <c r="W75" s="249"/>
      <c r="X75" s="249"/>
      <c r="Y75" s="249"/>
      <c r="AA75" s="249"/>
    </row>
    <row r="76" spans="1:35" s="63" customFormat="1">
      <c r="P76" s="167"/>
      <c r="Q76" s="167"/>
      <c r="R76" s="167"/>
      <c r="S76" s="167"/>
      <c r="T76" s="167"/>
      <c r="U76" s="167"/>
      <c r="V76" s="167"/>
      <c r="W76" s="249"/>
      <c r="X76" s="249"/>
      <c r="Y76" s="249"/>
      <c r="AA76" s="249"/>
    </row>
    <row r="77" spans="1:35" s="63" customFormat="1">
      <c r="P77" s="167"/>
      <c r="Q77" s="167"/>
      <c r="R77" s="167"/>
      <c r="S77" s="167"/>
      <c r="T77" s="167"/>
      <c r="U77" s="167"/>
      <c r="V77" s="167"/>
      <c r="W77" s="249"/>
      <c r="X77" s="249"/>
      <c r="Y77" s="249"/>
      <c r="AA77" s="249"/>
    </row>
    <row r="78" spans="1:35" s="63" customFormat="1">
      <c r="P78" s="167"/>
      <c r="Q78" s="167"/>
      <c r="R78" s="167"/>
      <c r="S78" s="167"/>
      <c r="T78" s="167"/>
      <c r="U78" s="167"/>
      <c r="V78" s="167"/>
      <c r="W78" s="249"/>
      <c r="X78" s="249"/>
      <c r="Y78" s="249"/>
      <c r="AA78" s="249"/>
    </row>
    <row r="79" spans="1:35" s="63" customFormat="1">
      <c r="P79" s="167"/>
      <c r="Q79" s="167"/>
      <c r="R79" s="167"/>
      <c r="S79" s="167"/>
      <c r="T79" s="167"/>
      <c r="U79" s="167"/>
      <c r="V79" s="167"/>
      <c r="W79" s="249"/>
      <c r="X79" s="249"/>
      <c r="Y79" s="249"/>
      <c r="AA79" s="249"/>
    </row>
    <row r="80" spans="1:35" s="63" customFormat="1">
      <c r="P80" s="167"/>
      <c r="Q80" s="167"/>
      <c r="R80" s="167"/>
      <c r="S80" s="167"/>
      <c r="T80" s="167"/>
      <c r="U80" s="167"/>
      <c r="V80" s="167"/>
      <c r="W80" s="249"/>
      <c r="X80" s="249"/>
      <c r="Y80" s="249"/>
      <c r="AA80" s="249"/>
    </row>
    <row r="81" spans="1:27" s="63" customFormat="1">
      <c r="P81" s="167"/>
      <c r="Q81" s="167"/>
      <c r="R81" s="167"/>
      <c r="S81" s="167"/>
      <c r="T81" s="167"/>
      <c r="U81" s="167"/>
      <c r="V81" s="167"/>
      <c r="W81" s="249"/>
      <c r="X81" s="249"/>
      <c r="Y81" s="249"/>
      <c r="AA81" s="249"/>
    </row>
    <row r="82" spans="1:27" s="63" customFormat="1">
      <c r="P82" s="167"/>
      <c r="Q82" s="167"/>
      <c r="R82" s="167"/>
      <c r="S82" s="167"/>
      <c r="T82" s="167"/>
      <c r="U82" s="167"/>
      <c r="V82" s="167"/>
      <c r="W82" s="249"/>
      <c r="X82" s="249"/>
      <c r="Y82" s="249"/>
      <c r="AA82" s="249"/>
    </row>
    <row r="83" spans="1:27" s="63" customFormat="1">
      <c r="B83"/>
      <c r="C83"/>
      <c r="P83" s="167"/>
      <c r="Q83" s="167"/>
      <c r="R83" s="167"/>
      <c r="S83" s="167"/>
      <c r="T83" s="167"/>
      <c r="U83" s="167"/>
      <c r="V83" s="167"/>
      <c r="W83" s="249"/>
      <c r="X83" s="249"/>
      <c r="Y83" s="249"/>
      <c r="AA83" s="249"/>
    </row>
    <row r="84" spans="1:27" s="63" customFormat="1">
      <c r="A84"/>
      <c r="B84"/>
      <c r="C84"/>
      <c r="D84"/>
      <c r="E84"/>
      <c r="F84"/>
      <c r="G84"/>
      <c r="H84"/>
      <c r="I84"/>
      <c r="J84"/>
      <c r="K84"/>
      <c r="P84" s="167"/>
      <c r="Q84" s="167"/>
      <c r="R84" s="167"/>
      <c r="S84" s="167"/>
      <c r="T84" s="167"/>
      <c r="U84" s="167"/>
      <c r="V84" s="167"/>
      <c r="W84" s="249"/>
      <c r="X84" s="249"/>
      <c r="Y84" s="249"/>
      <c r="AA84" s="249"/>
    </row>
    <row r="85" spans="1:27" s="63" customFormat="1">
      <c r="A85"/>
      <c r="B85"/>
      <c r="C85"/>
      <c r="D85"/>
      <c r="E85"/>
      <c r="F85"/>
      <c r="G85"/>
      <c r="H85"/>
      <c r="I85"/>
      <c r="J85"/>
      <c r="K85"/>
      <c r="P85" s="167"/>
      <c r="Q85" s="167"/>
      <c r="R85" s="167"/>
      <c r="S85" s="167"/>
      <c r="T85" s="167"/>
      <c r="U85" s="167"/>
      <c r="V85" s="167"/>
      <c r="W85" s="249"/>
      <c r="X85" s="249"/>
      <c r="Y85" s="249"/>
      <c r="AA85" s="249"/>
    </row>
    <row r="86" spans="1:27" s="63" customFormat="1">
      <c r="A86"/>
      <c r="B86"/>
      <c r="C86"/>
      <c r="D86"/>
      <c r="E86"/>
      <c r="F86"/>
      <c r="G86"/>
      <c r="H86"/>
      <c r="I86"/>
      <c r="J86"/>
      <c r="K86"/>
      <c r="P86" s="167"/>
      <c r="Q86" s="167"/>
      <c r="R86" s="167"/>
      <c r="S86" s="167"/>
      <c r="T86" s="167"/>
      <c r="U86" s="167"/>
      <c r="V86" s="167"/>
      <c r="W86" s="249"/>
      <c r="X86" s="249"/>
      <c r="Y86" s="249"/>
      <c r="AA86" s="249"/>
    </row>
    <row r="87" spans="1:27" s="63" customFormat="1">
      <c r="A87"/>
      <c r="B87"/>
      <c r="C87"/>
      <c r="D87"/>
      <c r="E87"/>
      <c r="F87"/>
      <c r="G87"/>
      <c r="H87"/>
      <c r="I87"/>
      <c r="J87"/>
      <c r="K87"/>
      <c r="P87" s="167"/>
      <c r="Q87" s="167"/>
      <c r="R87" s="167"/>
      <c r="S87" s="167"/>
      <c r="T87" s="167"/>
      <c r="U87" s="167"/>
      <c r="V87" s="167"/>
      <c r="W87" s="249"/>
      <c r="X87" s="249"/>
      <c r="Y87" s="249"/>
      <c r="AA87" s="249"/>
    </row>
    <row r="88" spans="1:27" s="63" customFormat="1">
      <c r="A88"/>
      <c r="B88"/>
      <c r="C88"/>
      <c r="D88"/>
      <c r="E88"/>
      <c r="F88"/>
      <c r="G88"/>
      <c r="H88"/>
      <c r="I88"/>
      <c r="J88"/>
      <c r="K88"/>
      <c r="P88" s="47"/>
      <c r="Q88" s="47"/>
      <c r="R88" s="47"/>
      <c r="S88" s="47"/>
      <c r="T88" s="47"/>
      <c r="U88" s="47"/>
      <c r="V88" s="47"/>
      <c r="W88" s="196"/>
      <c r="X88" s="196"/>
      <c r="Y88" s="196"/>
      <c r="AA88" s="196"/>
    </row>
    <row r="89" spans="1:27" s="63" customFormat="1">
      <c r="A89"/>
      <c r="B89"/>
      <c r="C89"/>
      <c r="D89"/>
      <c r="E89"/>
      <c r="F89"/>
      <c r="G89"/>
      <c r="H89"/>
      <c r="I89"/>
      <c r="J89"/>
      <c r="K89"/>
      <c r="P89" s="47"/>
      <c r="Q89" s="47"/>
      <c r="R89" s="47"/>
      <c r="S89" s="47"/>
      <c r="T89" s="47"/>
      <c r="U89" s="47"/>
      <c r="V89" s="47"/>
      <c r="W89" s="196"/>
      <c r="X89" s="196"/>
      <c r="Y89" s="196"/>
      <c r="AA89" s="196"/>
    </row>
    <row r="90" spans="1:27" s="63" customFormat="1">
      <c r="A90"/>
      <c r="B90"/>
      <c r="C90"/>
      <c r="D90"/>
      <c r="E90"/>
      <c r="F90"/>
      <c r="G90"/>
      <c r="H90"/>
      <c r="I90"/>
      <c r="J90"/>
      <c r="K90"/>
      <c r="P90" s="47"/>
      <c r="Q90" s="47"/>
      <c r="R90" s="47"/>
      <c r="S90" s="47"/>
      <c r="T90" s="47"/>
      <c r="U90" s="47"/>
      <c r="V90" s="47"/>
      <c r="W90" s="196"/>
      <c r="X90" s="196"/>
      <c r="Y90" s="196"/>
      <c r="AA90" s="196"/>
    </row>
    <row r="91" spans="1:27" s="63" customFormat="1">
      <c r="A91"/>
      <c r="B91"/>
      <c r="C91"/>
      <c r="D91"/>
      <c r="E91"/>
      <c r="F91"/>
      <c r="G91"/>
      <c r="H91"/>
      <c r="I91"/>
      <c r="J91"/>
      <c r="K91"/>
      <c r="P91" s="47"/>
      <c r="Q91" s="47"/>
      <c r="R91" s="47"/>
      <c r="S91" s="47"/>
      <c r="T91" s="47"/>
      <c r="U91" s="47"/>
      <c r="V91" s="47"/>
      <c r="W91" s="196"/>
      <c r="X91" s="196"/>
      <c r="Y91" s="196"/>
      <c r="AA91" s="196"/>
    </row>
    <row r="92" spans="1:27" s="63" customFormat="1">
      <c r="A92"/>
      <c r="B92"/>
      <c r="C92"/>
      <c r="D92"/>
      <c r="E92"/>
      <c r="F92"/>
      <c r="G92"/>
      <c r="H92"/>
      <c r="I92"/>
      <c r="J92"/>
      <c r="K92"/>
      <c r="P92" s="47"/>
      <c r="Q92" s="47"/>
      <c r="R92" s="47"/>
      <c r="S92" s="47"/>
      <c r="T92" s="47"/>
      <c r="U92" s="47"/>
      <c r="V92" s="47"/>
      <c r="W92" s="196"/>
      <c r="X92" s="196"/>
      <c r="Y92" s="196"/>
      <c r="AA92" s="196"/>
    </row>
  </sheetData>
  <mergeCells count="54">
    <mergeCell ref="A62:K62"/>
    <mergeCell ref="X45:X46"/>
    <mergeCell ref="Y45:Y46"/>
    <mergeCell ref="Z45:Z46"/>
    <mergeCell ref="B51:C51"/>
    <mergeCell ref="F51:J51"/>
    <mergeCell ref="B52:C58"/>
    <mergeCell ref="Z41:Z42"/>
    <mergeCell ref="AA41:AA42"/>
    <mergeCell ref="P45:P46"/>
    <mergeCell ref="Q45:Q46"/>
    <mergeCell ref="R45:R46"/>
    <mergeCell ref="S45:S46"/>
    <mergeCell ref="T45:T46"/>
    <mergeCell ref="U45:U46"/>
    <mergeCell ref="V45:V46"/>
    <mergeCell ref="W45:W46"/>
    <mergeCell ref="T41:T42"/>
    <mergeCell ref="U41:U42"/>
    <mergeCell ref="V41:V42"/>
    <mergeCell ref="W41:W42"/>
    <mergeCell ref="X41:X42"/>
    <mergeCell ref="Y41:Y42"/>
    <mergeCell ref="B40:C40"/>
    <mergeCell ref="F40:J40"/>
    <mergeCell ref="B41:C47"/>
    <mergeCell ref="Q41:Q42"/>
    <mergeCell ref="R41:R42"/>
    <mergeCell ref="S41:S42"/>
    <mergeCell ref="V30:V31"/>
    <mergeCell ref="W30:W31"/>
    <mergeCell ref="X30:X31"/>
    <mergeCell ref="Y30:Y31"/>
    <mergeCell ref="Z30:Z31"/>
    <mergeCell ref="AA30:AA31"/>
    <mergeCell ref="B30:C36"/>
    <mergeCell ref="Q30:Q31"/>
    <mergeCell ref="R30:R31"/>
    <mergeCell ref="S30:S31"/>
    <mergeCell ref="T30:T31"/>
    <mergeCell ref="U30:U31"/>
    <mergeCell ref="P8:Z9"/>
    <mergeCell ref="B18:C18"/>
    <mergeCell ref="F18:J18"/>
    <mergeCell ref="B19:C25"/>
    <mergeCell ref="P19:Z20"/>
    <mergeCell ref="B29:C29"/>
    <mergeCell ref="F29:J29"/>
    <mergeCell ref="B2:C2"/>
    <mergeCell ref="B4:C4"/>
    <mergeCell ref="B5:C5"/>
    <mergeCell ref="B7:C7"/>
    <mergeCell ref="F7:J7"/>
    <mergeCell ref="B8:C14"/>
  </mergeCells>
  <phoneticPr fontId="4"/>
  <pageMargins left="0.39370078740157483" right="0.39370078740157483" top="0.39370078740157483" bottom="0.19685039370078741" header="0.31496062992125984" footer="0.31496062992125984"/>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P92"/>
  <sheetViews>
    <sheetView topLeftCell="A38" workbookViewId="0">
      <selection activeCell="P58" sqref="P58:P59"/>
    </sheetView>
  </sheetViews>
  <sheetFormatPr defaultRowHeight="13.5"/>
  <cols>
    <col min="1" max="1" width="1.375" customWidth="1"/>
    <col min="2" max="2" width="4.625" customWidth="1"/>
    <col min="3" max="3" width="16.625" customWidth="1"/>
    <col min="4" max="5" width="4.625" customWidth="1"/>
    <col min="6" max="6" width="16.625" customWidth="1"/>
    <col min="7" max="7" width="4.625" customWidth="1"/>
    <col min="8" max="8" width="16.625" customWidth="1"/>
    <col min="9" max="9" width="4.625" customWidth="1"/>
    <col min="10" max="10" width="16.625" customWidth="1"/>
    <col min="11" max="11" width="4.625" customWidth="1"/>
    <col min="12" max="15" width="1.625" style="90" customWidth="1"/>
    <col min="16" max="16" width="8.5" style="47" customWidth="1"/>
    <col min="17" max="17" width="7.75" style="47" customWidth="1"/>
    <col min="18" max="22" width="6.625" style="47" customWidth="1"/>
    <col min="23" max="25" width="9" style="196"/>
    <col min="27" max="27" width="9" style="196"/>
    <col min="28" max="35" width="9" style="63"/>
  </cols>
  <sheetData>
    <row r="1" spans="1:42" ht="6" hidden="1" customHeight="1">
      <c r="A1" s="88"/>
      <c r="B1" s="88"/>
      <c r="C1" s="88"/>
      <c r="D1" s="89"/>
      <c r="E1" s="89"/>
      <c r="F1" s="89"/>
      <c r="G1" s="89"/>
      <c r="H1" s="89"/>
      <c r="I1" s="89"/>
      <c r="J1" s="48"/>
      <c r="K1" s="48"/>
      <c r="O1" s="66"/>
      <c r="P1" s="165"/>
      <c r="Q1" s="165"/>
      <c r="R1" s="165"/>
      <c r="S1" s="165"/>
      <c r="T1" s="165"/>
      <c r="U1" s="165"/>
      <c r="V1" s="165"/>
      <c r="W1" s="247"/>
      <c r="X1" s="247"/>
      <c r="Y1" s="247"/>
      <c r="Z1" s="66"/>
      <c r="AA1" s="247"/>
      <c r="AB1" s="66"/>
    </row>
    <row r="2" spans="1:42" ht="30" customHeight="1">
      <c r="A2" s="89"/>
      <c r="B2" s="639"/>
      <c r="C2" s="639"/>
      <c r="D2" s="89"/>
      <c r="E2" s="89"/>
      <c r="F2" s="89"/>
      <c r="G2" s="89"/>
      <c r="H2" s="89"/>
      <c r="I2" s="89"/>
      <c r="J2" s="48"/>
      <c r="K2" s="48"/>
      <c r="O2" s="66"/>
      <c r="P2" s="165" t="str">
        <f ca="1">RIGHT(CELL("filename",A1),LEN(CELL("filename",A1))-FIND("]", CELL("filename",A1)))</f>
        <v>(6)学校質問紙より(３)</v>
      </c>
      <c r="Q2" s="297">
        <f ca="1">VALUE(LEFT(RIGHT(P2,2),1))</f>
        <v>3</v>
      </c>
      <c r="R2" s="165"/>
      <c r="S2" s="165"/>
      <c r="T2" s="165"/>
      <c r="U2" s="165"/>
      <c r="V2" s="165"/>
      <c r="W2" s="247"/>
      <c r="X2" s="247"/>
      <c r="Y2" s="247"/>
      <c r="Z2" s="66"/>
      <c r="AA2" s="247"/>
      <c r="AB2" s="66"/>
    </row>
    <row r="3" spans="1:42" ht="6.95" customHeight="1" thickBot="1">
      <c r="A3" s="66"/>
      <c r="B3" s="287"/>
      <c r="C3" s="287"/>
      <c r="D3" s="66"/>
      <c r="E3" s="66"/>
      <c r="F3" s="66"/>
      <c r="G3" s="66"/>
      <c r="H3" s="66"/>
      <c r="I3" s="66"/>
      <c r="J3" s="48"/>
      <c r="K3" s="48"/>
      <c r="O3" s="66"/>
      <c r="P3" s="165"/>
      <c r="Q3" s="298">
        <v>3</v>
      </c>
      <c r="R3" s="298">
        <v>4</v>
      </c>
      <c r="S3" s="298">
        <v>5</v>
      </c>
      <c r="T3" s="298">
        <v>6</v>
      </c>
      <c r="U3" s="298">
        <v>7</v>
      </c>
      <c r="V3" s="298">
        <v>8</v>
      </c>
      <c r="W3" s="299">
        <v>9</v>
      </c>
      <c r="X3" s="298">
        <v>10</v>
      </c>
      <c r="Y3" s="298">
        <v>11</v>
      </c>
      <c r="Z3" s="300">
        <v>12</v>
      </c>
      <c r="AA3" s="247"/>
      <c r="AB3" s="66"/>
    </row>
    <row r="4" spans="1:42" ht="13.5" customHeight="1">
      <c r="A4" s="66"/>
      <c r="B4" s="622" t="s">
        <v>1</v>
      </c>
      <c r="C4" s="623"/>
      <c r="D4" s="66"/>
      <c r="E4" s="66"/>
      <c r="F4" s="66"/>
      <c r="G4" s="66"/>
      <c r="H4" s="66"/>
      <c r="I4" s="66"/>
      <c r="J4" s="48"/>
      <c r="K4" s="48"/>
      <c r="O4" s="66"/>
      <c r="P4" s="165"/>
      <c r="Q4" s="225" t="s">
        <v>155</v>
      </c>
      <c r="R4" s="225" t="s">
        <v>156</v>
      </c>
      <c r="S4" s="225" t="s">
        <v>157</v>
      </c>
      <c r="T4" s="225" t="s">
        <v>158</v>
      </c>
      <c r="U4" s="225" t="s">
        <v>159</v>
      </c>
      <c r="V4" s="225" t="s">
        <v>160</v>
      </c>
      <c r="W4" s="225" t="s">
        <v>161</v>
      </c>
      <c r="X4" s="225" t="s">
        <v>162</v>
      </c>
      <c r="Y4" s="225" t="s">
        <v>163</v>
      </c>
      <c r="Z4" s="225" t="s">
        <v>164</v>
      </c>
      <c r="AA4" s="247"/>
      <c r="AB4" s="298"/>
      <c r="AC4" s="249"/>
      <c r="AD4" s="249"/>
      <c r="AE4" s="249"/>
      <c r="AF4" s="249"/>
      <c r="AG4" s="249"/>
      <c r="AH4" s="249"/>
      <c r="AI4" s="249"/>
      <c r="AJ4" s="196"/>
      <c r="AK4" s="196"/>
      <c r="AL4" s="196"/>
      <c r="AM4" s="196"/>
      <c r="AN4" s="196"/>
      <c r="AO4" s="196"/>
      <c r="AP4" s="196"/>
    </row>
    <row r="5" spans="1:42" ht="13.5" customHeight="1" thickBot="1">
      <c r="A5" s="89"/>
      <c r="B5" s="640" t="s">
        <v>154</v>
      </c>
      <c r="C5" s="641"/>
      <c r="D5" s="89"/>
      <c r="E5" s="66"/>
      <c r="F5" s="66"/>
      <c r="G5" s="66"/>
      <c r="H5" s="66"/>
      <c r="I5" s="66"/>
      <c r="J5" s="66"/>
      <c r="K5" s="66"/>
      <c r="O5" s="66"/>
      <c r="P5" s="165"/>
      <c r="Q5" s="165">
        <v>1</v>
      </c>
      <c r="R5" s="299">
        <v>2</v>
      </c>
      <c r="S5" s="299">
        <v>3</v>
      </c>
      <c r="T5" s="299">
        <v>4</v>
      </c>
      <c r="U5" s="299">
        <v>5</v>
      </c>
      <c r="V5" s="299">
        <v>6</v>
      </c>
      <c r="W5" s="299">
        <v>7</v>
      </c>
      <c r="X5" s="299">
        <v>8</v>
      </c>
      <c r="Y5" s="299">
        <v>9</v>
      </c>
      <c r="Z5" s="301">
        <v>10</v>
      </c>
      <c r="AA5" s="247"/>
      <c r="AB5" s="247"/>
      <c r="AC5" s="249"/>
      <c r="AD5" s="249"/>
      <c r="AE5" s="249"/>
      <c r="AF5" s="249"/>
      <c r="AG5" s="249"/>
      <c r="AH5" s="249"/>
      <c r="AI5" s="249"/>
      <c r="AJ5" s="196"/>
      <c r="AK5" s="196"/>
      <c r="AL5" s="196"/>
      <c r="AM5" s="196"/>
      <c r="AN5" s="196"/>
      <c r="AO5" s="196"/>
      <c r="AP5" s="196"/>
    </row>
    <row r="6" spans="1:42" ht="6.95" customHeight="1" thickBot="1">
      <c r="A6" s="48"/>
      <c r="B6" s="48"/>
      <c r="C6" s="48"/>
      <c r="D6" s="48"/>
      <c r="E6" s="66"/>
      <c r="F6" s="66"/>
      <c r="G6" s="277"/>
      <c r="H6" s="277"/>
      <c r="I6" s="66"/>
      <c r="J6" s="66"/>
      <c r="K6" s="208"/>
      <c r="O6" s="66"/>
      <c r="P6" s="165"/>
      <c r="Q6" s="165"/>
      <c r="R6" s="165"/>
      <c r="S6" s="165"/>
      <c r="T6" s="165"/>
      <c r="U6" s="165"/>
      <c r="V6" s="165"/>
      <c r="W6" s="247"/>
      <c r="X6" s="247"/>
      <c r="Y6" s="247"/>
      <c r="Z6" s="66"/>
      <c r="AA6" s="299"/>
      <c r="AB6" s="247"/>
      <c r="AC6" s="249"/>
      <c r="AD6" s="249"/>
      <c r="AE6" s="249"/>
      <c r="AF6" s="249"/>
      <c r="AG6" s="249"/>
      <c r="AH6" s="249"/>
      <c r="AI6" s="249"/>
      <c r="AJ6" s="196"/>
      <c r="AK6" s="196"/>
      <c r="AL6" s="196"/>
      <c r="AM6" s="196"/>
      <c r="AN6" s="196"/>
      <c r="AO6" s="196"/>
      <c r="AP6" s="196"/>
    </row>
    <row r="7" spans="1:42" ht="20.100000000000001" customHeight="1">
      <c r="A7" s="48"/>
      <c r="B7" s="624">
        <f ca="1">IF(P7&lt;&gt;"",P7,"")</f>
        <v>62</v>
      </c>
      <c r="C7" s="625"/>
      <c r="D7" s="48"/>
      <c r="E7" s="121" t="s">
        <v>47</v>
      </c>
      <c r="F7" s="653" t="str">
        <f ca="1">"「"&amp;S7&amp;"」を選択"</f>
        <v>「行った」を選択</v>
      </c>
      <c r="G7" s="653"/>
      <c r="H7" s="653"/>
      <c r="I7" s="653"/>
      <c r="J7" s="653"/>
      <c r="K7" s="66"/>
      <c r="O7" s="66"/>
      <c r="P7" s="302">
        <f ca="1">IF(INDIRECT("入力シート!AC"&amp;Q7)&lt;&gt;0,INDIRECT("入力シート!AC"&amp;Q7),"")</f>
        <v>62</v>
      </c>
      <c r="Q7" s="298">
        <f ca="1">(Q2-1)*5+7</f>
        <v>17</v>
      </c>
      <c r="R7" s="303">
        <f ca="1">P7+198</f>
        <v>260</v>
      </c>
      <c r="S7" s="165" t="str">
        <f ca="1">IFERROR(INDIRECT(CHAR(AA15)&amp;AA11),"")</f>
        <v>行った</v>
      </c>
      <c r="T7" s="165"/>
      <c r="U7" s="165"/>
      <c r="V7" s="165"/>
      <c r="W7" s="247"/>
      <c r="X7" s="247"/>
      <c r="Y7" s="247"/>
      <c r="Z7" s="66"/>
      <c r="AA7" s="247"/>
      <c r="AB7" s="255"/>
      <c r="AC7" s="309"/>
      <c r="AD7" s="309"/>
      <c r="AE7" s="249"/>
      <c r="AF7" s="249"/>
      <c r="AG7" s="249"/>
      <c r="AH7" s="249"/>
      <c r="AI7" s="249"/>
      <c r="AJ7" s="196"/>
      <c r="AK7" s="196"/>
      <c r="AL7" s="196"/>
      <c r="AM7" s="196"/>
      <c r="AN7" s="196"/>
      <c r="AO7" s="196"/>
      <c r="AP7" s="196"/>
    </row>
    <row r="8" spans="1:42" ht="6" customHeight="1">
      <c r="A8" s="48"/>
      <c r="B8" s="628" t="str">
        <f ca="1">IF(P8&lt;&gt;"",P8,"")</f>
        <v>平成２７年度全国学力・学習状況調査や学校評価の自校の結果等を踏まえた学力向上のための取組について，保護者や地域の人たちに対して働きかけを行いましたか</v>
      </c>
      <c r="C8" s="629"/>
      <c r="D8" s="48"/>
      <c r="E8" s="66"/>
      <c r="F8" s="66"/>
      <c r="G8" s="66"/>
      <c r="H8" s="66"/>
      <c r="I8" s="66"/>
      <c r="J8" s="66"/>
      <c r="K8" s="66"/>
      <c r="O8" s="66"/>
      <c r="P8" s="644" t="str">
        <f ca="1">IF(P7&lt;&gt;"",VLOOKUP(P7,入力シート!$AC$7:$AN$33,2,FALSE),"")</f>
        <v>平成２７年度全国学力・学習状況調査や学校評価の自校の結果等を踏まえた学力向上のための取組について，保護者や地域の人たちに対して働きかけを行いましたか</v>
      </c>
      <c r="Q8" s="644"/>
      <c r="R8" s="644"/>
      <c r="S8" s="644"/>
      <c r="T8" s="644"/>
      <c r="U8" s="644"/>
      <c r="V8" s="644"/>
      <c r="W8" s="644"/>
      <c r="X8" s="644"/>
      <c r="Y8" s="644"/>
      <c r="Z8" s="644"/>
      <c r="AA8" s="46"/>
      <c r="AB8" s="49"/>
      <c r="AC8" s="51"/>
      <c r="AD8" s="51"/>
      <c r="AE8" s="52"/>
      <c r="AF8" s="52"/>
    </row>
    <row r="9" spans="1:42" s="33" customFormat="1" ht="8.1" customHeight="1">
      <c r="A9" s="48"/>
      <c r="B9" s="628"/>
      <c r="C9" s="629"/>
      <c r="D9" s="48"/>
      <c r="E9" s="48"/>
      <c r="F9" s="48"/>
      <c r="G9" s="48"/>
      <c r="H9" s="251"/>
      <c r="I9" s="48"/>
      <c r="J9" s="251"/>
      <c r="K9" s="48"/>
      <c r="L9" s="23"/>
      <c r="M9" s="23"/>
      <c r="N9" s="23"/>
      <c r="O9" s="48"/>
      <c r="P9" s="644"/>
      <c r="Q9" s="644"/>
      <c r="R9" s="644"/>
      <c r="S9" s="644"/>
      <c r="T9" s="644"/>
      <c r="U9" s="644"/>
      <c r="V9" s="644"/>
      <c r="W9" s="644"/>
      <c r="X9" s="644"/>
      <c r="Y9" s="644"/>
      <c r="Z9" s="644"/>
      <c r="AA9" s="46"/>
      <c r="AB9" s="49"/>
      <c r="AC9" s="51"/>
      <c r="AD9" s="51"/>
      <c r="AE9" s="52"/>
      <c r="AF9" s="52"/>
      <c r="AG9" s="52"/>
      <c r="AH9" s="52"/>
      <c r="AI9" s="51"/>
    </row>
    <row r="10" spans="1:42" s="33" customFormat="1" ht="8.1" customHeight="1">
      <c r="A10" s="48"/>
      <c r="B10" s="628"/>
      <c r="C10" s="629"/>
      <c r="D10" s="48"/>
      <c r="E10" s="48"/>
      <c r="F10" s="48"/>
      <c r="G10" s="48"/>
      <c r="H10" s="48"/>
      <c r="I10" s="48"/>
      <c r="J10" s="48"/>
      <c r="K10" s="48"/>
      <c r="L10" s="23"/>
      <c r="M10" s="23"/>
      <c r="N10" s="23"/>
      <c r="O10" s="48"/>
      <c r="P10" s="447"/>
      <c r="Q10" s="165"/>
      <c r="R10" s="165"/>
      <c r="S10" s="165"/>
      <c r="T10" s="165"/>
      <c r="U10" s="165"/>
      <c r="V10" s="296"/>
      <c r="W10" s="255"/>
      <c r="X10" s="255"/>
      <c r="Y10" s="46"/>
      <c r="Z10" s="48"/>
      <c r="AA10" s="46"/>
      <c r="AB10" s="49"/>
      <c r="AC10" s="52"/>
      <c r="AD10" s="52"/>
      <c r="AE10" s="52"/>
      <c r="AF10" s="52"/>
      <c r="AG10" s="52"/>
      <c r="AH10" s="52"/>
      <c r="AI10" s="51"/>
    </row>
    <row r="11" spans="1:42" s="33" customFormat="1" ht="13.5" customHeight="1">
      <c r="A11" s="48"/>
      <c r="B11" s="628"/>
      <c r="C11" s="629"/>
      <c r="D11" s="48"/>
      <c r="E11" s="48"/>
      <c r="F11" s="48"/>
      <c r="G11" s="48"/>
      <c r="H11" s="48"/>
      <c r="I11" s="48"/>
      <c r="J11" s="48"/>
      <c r="K11" s="48"/>
      <c r="L11" s="23"/>
      <c r="M11" s="23"/>
      <c r="N11" s="23"/>
      <c r="O11" s="48"/>
      <c r="P11" s="305"/>
      <c r="Q11" s="306" t="str">
        <f t="shared" ref="Q11:Z11" ca="1" si="0">IFERROR(IF(INDIRECT("'基礎データ（質問紙）'!"&amp;Q$4&amp;$R7)&lt;&gt;"",INDIRECT("'基礎データ（質問紙）'!"&amp;Q$4&amp;$R7),""),"")</f>
        <v>よく行った</v>
      </c>
      <c r="R11" s="306" t="str">
        <f t="shared" ca="1" si="0"/>
        <v>行った</v>
      </c>
      <c r="S11" s="306" t="str">
        <f t="shared" ca="1" si="0"/>
        <v>ほとんど行っていない</v>
      </c>
      <c r="T11" s="306" t="str">
        <f t="shared" ca="1" si="0"/>
        <v>その他・無回答</v>
      </c>
      <c r="U11" s="306" t="str">
        <f t="shared" ca="1" si="0"/>
        <v/>
      </c>
      <c r="V11" s="306" t="str">
        <f t="shared" ca="1" si="0"/>
        <v/>
      </c>
      <c r="W11" s="306" t="str">
        <f t="shared" ca="1" si="0"/>
        <v/>
      </c>
      <c r="X11" s="306" t="str">
        <f t="shared" ca="1" si="0"/>
        <v/>
      </c>
      <c r="Y11" s="306" t="str">
        <f t="shared" ca="1" si="0"/>
        <v/>
      </c>
      <c r="Z11" s="306" t="str">
        <f t="shared" ca="1" si="0"/>
        <v/>
      </c>
      <c r="AA11" s="46">
        <f>ROW()</f>
        <v>11</v>
      </c>
      <c r="AB11" s="49"/>
      <c r="AC11" s="52"/>
      <c r="AD11" s="52"/>
      <c r="AE11" s="52"/>
      <c r="AF11" s="52"/>
      <c r="AG11" s="52"/>
      <c r="AH11" s="52"/>
      <c r="AI11" s="51"/>
    </row>
    <row r="12" spans="1:42" s="33" customFormat="1" ht="13.5" customHeight="1">
      <c r="A12" s="48"/>
      <c r="B12" s="628"/>
      <c r="C12" s="629"/>
      <c r="D12" s="48"/>
      <c r="E12" s="48"/>
      <c r="F12" s="48"/>
      <c r="G12" s="48"/>
      <c r="H12" s="48"/>
      <c r="I12" s="48"/>
      <c r="J12" s="48"/>
      <c r="K12" s="48"/>
      <c r="L12" s="23"/>
      <c r="M12" s="23"/>
      <c r="N12" s="23"/>
      <c r="O12" s="48"/>
      <c r="P12" s="447" t="s">
        <v>0</v>
      </c>
      <c r="Q12" s="340" t="str">
        <f ca="1">IF($P7&lt;&gt;"",IF(VLOOKUP($P7,入力シート!$AC$7:$AN$26,Q$3,FALSE)&lt;&gt;"",VLOOKUP($P7,入力シート!$AC$7:$AN$26,Q$3,FALSE),""),"")</f>
        <v/>
      </c>
      <c r="R12" s="340" t="str">
        <f ca="1">IF($P7&lt;&gt;"",IF(VLOOKUP($P7,入力シート!$AC$7:$AN$26,R$3,FALSE)&lt;&gt;"",VLOOKUP($P7,入力シート!$AC$7:$AN$26,R$3,FALSE),""),"")</f>
        <v>○</v>
      </c>
      <c r="S12" s="340" t="str">
        <f ca="1">IF($P7&lt;&gt;"",IF(VLOOKUP($P7,入力シート!$AC$7:$AN$26,S$3,FALSE)&lt;&gt;"",VLOOKUP($P7,入力シート!$AC$7:$AN$26,S$3,FALSE),""),"")</f>
        <v/>
      </c>
      <c r="T12" s="340" t="str">
        <f ca="1">IF($P7&lt;&gt;"",IF(VLOOKUP($P7,入力シート!$AC$7:$AN$26,T$3,FALSE)&lt;&gt;"",VLOOKUP($P7,入力シート!$AC$7:$AN$26,T$3,FALSE),""),"")</f>
        <v/>
      </c>
      <c r="U12" s="340" t="str">
        <f ca="1">IF($P7&lt;&gt;"",IF(VLOOKUP($P7,入力シート!$AC$7:$AN$26,U$3,FALSE)&lt;&gt;"",VLOOKUP($P7,入力シート!$AC$7:$AN$26,U$3,FALSE),""),"")</f>
        <v/>
      </c>
      <c r="V12" s="340" t="str">
        <f ca="1">IF($P7&lt;&gt;"",IF(VLOOKUP($P7,入力シート!$AC$7:$AN$26,V$3,FALSE)&lt;&gt;"",VLOOKUP($P7,入力シート!$AC$7:$AN$26,V$3,FALSE),""),"")</f>
        <v/>
      </c>
      <c r="W12" s="340" t="str">
        <f ca="1">IF($P7&lt;&gt;"",IF(VLOOKUP($P7,入力シート!$AC$7:$AN$26,W$3,FALSE)&lt;&gt;"",VLOOKUP($P7,入力シート!$AC$7:$AN$26,W$3,FALSE),""),"")</f>
        <v/>
      </c>
      <c r="X12" s="340" t="str">
        <f ca="1">IF($P7&lt;&gt;"",IF(VLOOKUP($P7,入力シート!$AC$7:$AN$26,X$3,FALSE)&lt;&gt;"",VLOOKUP($P7,入力シート!$AC$7:$AN$26,X$3,FALSE),""),"")</f>
        <v/>
      </c>
      <c r="Y12" s="340" t="str">
        <f ca="1">IF($P7&lt;&gt;"",IF(VLOOKUP($P7,入力シート!$AC$7:$AN$26,Y$3,FALSE)&lt;&gt;"",VLOOKUP($P7,入力シート!$AC$7:$AN$26,Y$3,FALSE),""),"")</f>
        <v/>
      </c>
      <c r="Z12" s="341" t="str">
        <f ca="1">IF($P7&lt;&gt;"",IF(VLOOKUP($P7,入力シート!$AC$7:$AN$26,Z$3,FALSE)&lt;&gt;"",VLOOKUP($P7,入力シート!$AC$7:$AN$26,Z$3,FALSE),""),"")</f>
        <v/>
      </c>
      <c r="AA12" s="46"/>
      <c r="AB12" s="49"/>
      <c r="AC12" s="52"/>
      <c r="AD12" s="52"/>
      <c r="AE12" s="52"/>
      <c r="AF12" s="52"/>
      <c r="AG12" s="52"/>
      <c r="AH12" s="52"/>
      <c r="AI12" s="51"/>
    </row>
    <row r="13" spans="1:42" s="33" customFormat="1" ht="15" customHeight="1">
      <c r="A13" s="48"/>
      <c r="B13" s="628"/>
      <c r="C13" s="629"/>
      <c r="D13" s="48"/>
      <c r="E13" s="48"/>
      <c r="F13" s="48"/>
      <c r="G13" s="48"/>
      <c r="H13" s="48"/>
      <c r="I13" s="48"/>
      <c r="J13" s="48"/>
      <c r="K13" s="48"/>
      <c r="L13" s="23"/>
      <c r="M13" s="23"/>
      <c r="N13" s="23"/>
      <c r="O13" s="48"/>
      <c r="P13" s="447" t="s">
        <v>35</v>
      </c>
      <c r="Q13" s="254">
        <f ca="1">IF($P7&lt;&gt;"",IF(VLOOKUP($P7,'基礎データ（質問紙）'!$M$4:$X$210,Q$3,FALSE)&lt;&gt;"",VLOOKUP($P7,'基礎データ（質問紙）'!$M$4:$X$210,Q$3,FALSE),""),"")</f>
        <v>43.5</v>
      </c>
      <c r="R13" s="254">
        <f ca="1">IF($P7&lt;&gt;"",IF(VLOOKUP($P7,'基礎データ（質問紙）'!$M$4:$X$210,R$3,FALSE)&lt;&gt;"",VLOOKUP($P7,'基礎データ（質問紙）'!$M$4:$X$210,R$3,FALSE),""),"")</f>
        <v>53.8</v>
      </c>
      <c r="S13" s="254">
        <f ca="1">IF($P7&lt;&gt;"",IF(VLOOKUP($P7,'基礎データ（質問紙）'!$M$4:$X$210,S$3,FALSE)&lt;&gt;"",VLOOKUP($P7,'基礎データ（質問紙）'!$M$4:$X$210,S$3,FALSE),""),"")</f>
        <v>2.7</v>
      </c>
      <c r="T13" s="254">
        <f ca="1">IF($P7&lt;&gt;"",IF(VLOOKUP($P7,'基礎データ（質問紙）'!$M$4:$X$210,T$3,FALSE)&lt;&gt;"",VLOOKUP($P7,'基礎データ（質問紙）'!$M$4:$X$210,T$3,FALSE),""),"")</f>
        <v>0</v>
      </c>
      <c r="U13" s="254" t="str">
        <f ca="1">IF($P7&lt;&gt;"",IF(VLOOKUP($P7,'基礎データ（質問紙）'!$M$4:$X$210,U$3,FALSE)&lt;&gt;"",VLOOKUP($P7,'基礎データ（質問紙）'!$M$4:$X$210,U$3,FALSE),""),"")</f>
        <v/>
      </c>
      <c r="V13" s="254" t="str">
        <f ca="1">IF($P7&lt;&gt;"",IF(VLOOKUP($P7,'基礎データ（質問紙）'!$M$4:$X$210,V$3,FALSE)&lt;&gt;"",VLOOKUP($P7,'基礎データ（質問紙）'!$M$4:$X$210,V$3,FALSE),""),"")</f>
        <v/>
      </c>
      <c r="W13" s="254" t="str">
        <f ca="1">IF($P7&lt;&gt;"",IF(VLOOKUP($P7,'基礎データ（質問紙）'!$M$4:$X$210,W$3,FALSE)&lt;&gt;"",VLOOKUP($P7,'基礎データ（質問紙）'!$M$4:$X$210,W$3,FALSE),""),"")</f>
        <v/>
      </c>
      <c r="X13" s="254" t="str">
        <f ca="1">IF($P7&lt;&gt;"",IF(VLOOKUP($P7,'基礎データ（質問紙）'!$M$4:$X$210,X$3,FALSE)&lt;&gt;"",VLOOKUP($P7,'基礎データ（質問紙）'!$M$4:$X$210,X$3,FALSE),""),"")</f>
        <v/>
      </c>
      <c r="Y13" s="254" t="str">
        <f ca="1">IF($P7&lt;&gt;"",IF(VLOOKUP($P7,'基礎データ（質問紙）'!$M$4:$X$210,Y$3,FALSE)&lt;&gt;"",VLOOKUP($P7,'基礎データ（質問紙）'!$M$4:$X$210,Y$3,FALSE),""),"")</f>
        <v/>
      </c>
      <c r="Z13" s="254" t="str">
        <f ca="1">IF($P7&lt;&gt;"",IF(VLOOKUP($P7,'基礎データ（質問紙）'!$M$4:$X$210,Z$3,FALSE)&lt;&gt;"",VLOOKUP($P7,'基礎データ（質問紙）'!$M$4:$X$210,Z$3,FALSE),""),"")</f>
        <v/>
      </c>
      <c r="AA13" s="46">
        <f ca="1">(P7-14)*2+3</f>
        <v>99</v>
      </c>
      <c r="AB13" s="49"/>
      <c r="AC13" s="52"/>
      <c r="AD13" s="52"/>
      <c r="AE13" s="52"/>
      <c r="AF13" s="52"/>
      <c r="AG13" s="52"/>
      <c r="AH13" s="52"/>
      <c r="AI13" s="51"/>
    </row>
    <row r="14" spans="1:42" s="33" customFormat="1" ht="15" customHeight="1" thickBot="1">
      <c r="A14" s="48"/>
      <c r="B14" s="630"/>
      <c r="C14" s="631"/>
      <c r="D14" s="48"/>
      <c r="E14" s="431">
        <f ca="1">IF(F14&lt;&gt;"",1,"")</f>
        <v>1</v>
      </c>
      <c r="F14" s="432" t="str">
        <f ca="1">IF(Q11&lt;&gt;"",Q11,"")</f>
        <v>よく行った</v>
      </c>
      <c r="G14" s="431">
        <f ca="1">IF(H14&lt;&gt;"",2,"")</f>
        <v>2</v>
      </c>
      <c r="H14" s="432" t="str">
        <f ca="1">IF(R11&lt;&gt;"",R11,"")</f>
        <v>行った</v>
      </c>
      <c r="I14" s="431">
        <f ca="1">IF(J14&lt;&gt;"",3,"")</f>
        <v>3</v>
      </c>
      <c r="J14" s="432" t="str">
        <f ca="1">IF(S11&lt;&gt;"",S11,"")</f>
        <v>ほとんど行っていない</v>
      </c>
      <c r="K14" s="319"/>
      <c r="L14" s="23"/>
      <c r="M14" s="23"/>
      <c r="N14" s="23"/>
      <c r="O14" s="48"/>
      <c r="P14" s="447" t="s">
        <v>36</v>
      </c>
      <c r="Q14" s="254">
        <f t="shared" ref="Q14:Z14" ca="1" si="1">IF($P7&lt;&gt;"",IF(INDIRECT("'基礎データ（質問紙）'!"&amp;Q$4&amp;$AA13+3)&lt;&gt;"",INDIRECT("'基礎データ（質問紙）'!"&amp;Q$4&amp;$AA13+3),""),"")</f>
        <v>25.2</v>
      </c>
      <c r="R14" s="254">
        <f t="shared" ca="1" si="1"/>
        <v>65</v>
      </c>
      <c r="S14" s="254">
        <f t="shared" ca="1" si="1"/>
        <v>9.5</v>
      </c>
      <c r="T14" s="254">
        <f t="shared" ca="1" si="1"/>
        <v>0.2</v>
      </c>
      <c r="U14" s="254" t="str">
        <f t="shared" ca="1" si="1"/>
        <v/>
      </c>
      <c r="V14" s="254" t="str">
        <f t="shared" ca="1" si="1"/>
        <v/>
      </c>
      <c r="W14" s="254" t="str">
        <f t="shared" ca="1" si="1"/>
        <v/>
      </c>
      <c r="X14" s="254" t="str">
        <f t="shared" ca="1" si="1"/>
        <v/>
      </c>
      <c r="Y14" s="254" t="str">
        <f t="shared" ca="1" si="1"/>
        <v/>
      </c>
      <c r="Z14" s="254" t="str">
        <f t="shared" ca="1" si="1"/>
        <v/>
      </c>
      <c r="AA14" s="246"/>
      <c r="AB14" s="49"/>
      <c r="AC14" s="52"/>
      <c r="AD14" s="52"/>
      <c r="AE14" s="52"/>
      <c r="AF14" s="52"/>
      <c r="AG14" s="52"/>
      <c r="AH14" s="52"/>
      <c r="AI14" s="51"/>
    </row>
    <row r="15" spans="1:42" s="33" customFormat="1" ht="20.100000000000001" customHeight="1">
      <c r="A15" s="48"/>
      <c r="B15" s="48"/>
      <c r="C15" s="48"/>
      <c r="D15" s="48"/>
      <c r="E15" s="431">
        <f ca="1">IF(F15&lt;&gt;"",4,"")</f>
        <v>4</v>
      </c>
      <c r="F15" s="432" t="str">
        <f ca="1">IF(T11&lt;&gt;"",T11,"")</f>
        <v>その他・無回答</v>
      </c>
      <c r="G15" s="431" t="str">
        <f ca="1">IF(H15&lt;&gt;"",5,"")</f>
        <v/>
      </c>
      <c r="H15" s="432" t="str">
        <f ca="1">IF(U11&lt;&gt;"",U11,"")</f>
        <v/>
      </c>
      <c r="I15" s="431" t="str">
        <f ca="1">IF(J15&lt;&gt;"",6,"")</f>
        <v/>
      </c>
      <c r="J15" s="432" t="str">
        <f ca="1">IF(V11&lt;&gt;"",V11,"")</f>
        <v/>
      </c>
      <c r="K15" s="319"/>
      <c r="L15" s="23"/>
      <c r="M15" s="23"/>
      <c r="N15" s="23"/>
      <c r="O15" s="48"/>
      <c r="P15" s="447"/>
      <c r="Q15" s="255" t="str">
        <f t="shared" ref="Q15:Z15" ca="1" si="2">IF(Q12="○",CELL("col",Q12),"")</f>
        <v/>
      </c>
      <c r="R15" s="255">
        <f t="shared" ca="1" si="2"/>
        <v>18</v>
      </c>
      <c r="S15" s="255" t="str">
        <f t="shared" ca="1" si="2"/>
        <v/>
      </c>
      <c r="T15" s="255" t="str">
        <f t="shared" ca="1" si="2"/>
        <v/>
      </c>
      <c r="U15" s="255" t="str">
        <f t="shared" ca="1" si="2"/>
        <v/>
      </c>
      <c r="V15" s="255" t="str">
        <f t="shared" ca="1" si="2"/>
        <v/>
      </c>
      <c r="W15" s="255" t="str">
        <f t="shared" ca="1" si="2"/>
        <v/>
      </c>
      <c r="X15" s="255" t="str">
        <f t="shared" ca="1" si="2"/>
        <v/>
      </c>
      <c r="Y15" s="255" t="str">
        <f t="shared" ca="1" si="2"/>
        <v/>
      </c>
      <c r="Z15" s="255" t="str">
        <f t="shared" ca="1" si="2"/>
        <v/>
      </c>
      <c r="AA15" s="296">
        <f ca="1">SUM(Q15:Z15)+64</f>
        <v>82</v>
      </c>
      <c r="AB15" s="49"/>
      <c r="AC15" s="52"/>
      <c r="AD15" s="52"/>
      <c r="AE15" s="52"/>
      <c r="AF15" s="52"/>
      <c r="AG15" s="52"/>
      <c r="AH15" s="52"/>
      <c r="AI15" s="51"/>
    </row>
    <row r="16" spans="1:42" s="33" customFormat="1" ht="20.100000000000001" customHeight="1">
      <c r="A16" s="48"/>
      <c r="B16" s="48"/>
      <c r="C16" s="48"/>
      <c r="D16" s="48"/>
      <c r="E16" s="431" t="str">
        <f ca="1">IF(F16&lt;&gt;"",7,"")</f>
        <v/>
      </c>
      <c r="F16" s="432" t="str">
        <f ca="1">IF(W11&lt;&gt;"",W11,"")</f>
        <v/>
      </c>
      <c r="G16" s="431" t="str">
        <f ca="1">IF(H16&lt;&gt;"",8,"")</f>
        <v/>
      </c>
      <c r="H16" s="432" t="str">
        <f ca="1">IF(X11&lt;&gt;"",X11,"")</f>
        <v/>
      </c>
      <c r="I16" s="431" t="str">
        <f ca="1">IF(J16&lt;&gt;"",9,"")</f>
        <v/>
      </c>
      <c r="J16" s="432" t="str">
        <f ca="1">IF(Y11&lt;&gt;"",Y11,"")</f>
        <v/>
      </c>
      <c r="K16" s="319"/>
      <c r="L16" s="23"/>
      <c r="M16" s="23"/>
      <c r="N16" s="23"/>
      <c r="O16" s="48"/>
      <c r="P16" s="447"/>
      <c r="Q16" s="307"/>
      <c r="R16" s="308"/>
      <c r="S16" s="255"/>
      <c r="T16" s="46"/>
      <c r="U16" s="307"/>
      <c r="V16" s="308"/>
      <c r="W16" s="255"/>
      <c r="X16" s="46"/>
      <c r="Y16" s="46"/>
      <c r="Z16" s="48"/>
      <c r="AA16" s="46"/>
      <c r="AB16" s="49"/>
      <c r="AC16" s="52"/>
      <c r="AD16" s="52"/>
      <c r="AE16" s="52"/>
      <c r="AF16" s="52"/>
      <c r="AG16" s="52"/>
      <c r="AH16" s="52"/>
      <c r="AI16" s="51"/>
    </row>
    <row r="17" spans="1:35" s="33" customFormat="1" ht="8.1" customHeight="1" thickBot="1">
      <c r="A17" s="48"/>
      <c r="B17" s="48"/>
      <c r="C17" s="48"/>
      <c r="D17" s="48"/>
      <c r="E17" s="48"/>
      <c r="F17" s="48"/>
      <c r="G17" s="48"/>
      <c r="H17" s="48"/>
      <c r="I17" s="48"/>
      <c r="J17" s="48"/>
      <c r="K17" s="48"/>
      <c r="L17" s="23"/>
      <c r="M17" s="23"/>
      <c r="N17" s="23"/>
      <c r="O17" s="48"/>
      <c r="P17" s="447"/>
      <c r="Q17" s="307"/>
      <c r="R17" s="308"/>
      <c r="S17" s="255"/>
      <c r="T17" s="46"/>
      <c r="U17" s="307"/>
      <c r="V17" s="308"/>
      <c r="W17" s="255"/>
      <c r="X17" s="46"/>
      <c r="Y17" s="46"/>
      <c r="Z17" s="48"/>
      <c r="AA17" s="46"/>
      <c r="AB17" s="49"/>
      <c r="AC17" s="52"/>
      <c r="AD17" s="52"/>
      <c r="AE17" s="52"/>
      <c r="AF17" s="52"/>
      <c r="AG17" s="52"/>
      <c r="AH17" s="52"/>
      <c r="AI17" s="51"/>
    </row>
    <row r="18" spans="1:35" s="33" customFormat="1" ht="20.100000000000001" customHeight="1">
      <c r="A18" s="48"/>
      <c r="B18" s="624">
        <f ca="1">IF(P18&lt;&gt;"",P18,"")</f>
        <v>92</v>
      </c>
      <c r="C18" s="625"/>
      <c r="D18" s="48"/>
      <c r="E18" s="121" t="s">
        <v>47</v>
      </c>
      <c r="F18" s="653" t="str">
        <f ca="1">"「"&amp;S18&amp;"」を選択"</f>
        <v>「よく行った」を選択</v>
      </c>
      <c r="G18" s="653"/>
      <c r="H18" s="653"/>
      <c r="I18" s="653"/>
      <c r="J18" s="653"/>
      <c r="K18" s="66"/>
      <c r="L18" s="23"/>
      <c r="M18" s="23"/>
      <c r="N18" s="23"/>
      <c r="O18" s="48"/>
      <c r="P18" s="302">
        <f ca="1">IF(INDIRECT("入力シート!AC"&amp;Q18)&lt;&gt;0,INDIRECT("入力シート!AC"&amp;Q18),"")</f>
        <v>92</v>
      </c>
      <c r="Q18" s="298">
        <f ca="1">Q7+1</f>
        <v>18</v>
      </c>
      <c r="R18" s="303">
        <f ca="1">P18+198</f>
        <v>290</v>
      </c>
      <c r="S18" s="165" t="str">
        <f ca="1">IFERROR(INDIRECT(CHAR(AA25)&amp;AA21),"")</f>
        <v>よく行った</v>
      </c>
      <c r="T18" s="298"/>
      <c r="U18" s="298"/>
      <c r="V18" s="296"/>
      <c r="W18" s="255"/>
      <c r="X18" s="255"/>
      <c r="Y18" s="46"/>
      <c r="Z18" s="48"/>
      <c r="AA18" s="46"/>
      <c r="AB18" s="49"/>
      <c r="AC18" s="52"/>
      <c r="AD18" s="52"/>
      <c r="AE18" s="52"/>
      <c r="AF18" s="52"/>
      <c r="AG18" s="52"/>
      <c r="AH18" s="52"/>
      <c r="AI18" s="51"/>
    </row>
    <row r="19" spans="1:35" s="33" customFormat="1" ht="6" customHeight="1">
      <c r="A19" s="48"/>
      <c r="B19" s="626" t="str">
        <f ca="1">IF(P19&lt;&gt;"",P19,"")</f>
        <v>調査対象学年の児童に対して，前年度までに，国語の指導として，家庭学習の課題（宿題）を与えましたか</v>
      </c>
      <c r="C19" s="627"/>
      <c r="D19" s="48"/>
      <c r="E19" s="48"/>
      <c r="F19" s="48"/>
      <c r="G19" s="48"/>
      <c r="H19" s="48"/>
      <c r="I19" s="48"/>
      <c r="J19" s="48"/>
      <c r="K19" s="48"/>
      <c r="L19" s="23"/>
      <c r="M19" s="23"/>
      <c r="N19" s="23"/>
      <c r="O19" s="48"/>
      <c r="P19" s="644" t="str">
        <f ca="1">IF(P18&lt;&gt;"",VLOOKUP(P18,入力シート!$AC$7:$AN$33,2,FALSE),"")</f>
        <v>調査対象学年の児童に対して，前年度までに，国語の指導として，家庭学習の課題（宿題）を与えましたか</v>
      </c>
      <c r="Q19" s="644"/>
      <c r="R19" s="644"/>
      <c r="S19" s="644"/>
      <c r="T19" s="644"/>
      <c r="U19" s="644"/>
      <c r="V19" s="644"/>
      <c r="W19" s="644"/>
      <c r="X19" s="644"/>
      <c r="Y19" s="644"/>
      <c r="Z19" s="644"/>
      <c r="AA19" s="46"/>
      <c r="AB19" s="49"/>
      <c r="AC19" s="52"/>
      <c r="AD19" s="52"/>
      <c r="AE19" s="52"/>
      <c r="AF19" s="52"/>
      <c r="AG19" s="52"/>
      <c r="AH19" s="52"/>
      <c r="AI19" s="51"/>
    </row>
    <row r="20" spans="1:35" s="33" customFormat="1" ht="8.1" customHeight="1">
      <c r="A20" s="48"/>
      <c r="B20" s="628"/>
      <c r="C20" s="629"/>
      <c r="D20" s="48"/>
      <c r="E20" s="48"/>
      <c r="F20" s="48"/>
      <c r="G20" s="48"/>
      <c r="H20" s="251"/>
      <c r="I20" s="48"/>
      <c r="J20" s="251"/>
      <c r="K20" s="48"/>
      <c r="L20" s="23"/>
      <c r="M20" s="23"/>
      <c r="N20" s="23"/>
      <c r="O20" s="48"/>
      <c r="P20" s="644"/>
      <c r="Q20" s="644"/>
      <c r="R20" s="644"/>
      <c r="S20" s="644"/>
      <c r="T20" s="644"/>
      <c r="U20" s="644"/>
      <c r="V20" s="644"/>
      <c r="W20" s="644"/>
      <c r="X20" s="644"/>
      <c r="Y20" s="644"/>
      <c r="Z20" s="644"/>
      <c r="AA20" s="46"/>
      <c r="AB20" s="49"/>
      <c r="AC20" s="52"/>
      <c r="AD20" s="52"/>
      <c r="AE20" s="52"/>
      <c r="AF20" s="52"/>
      <c r="AG20" s="52"/>
      <c r="AH20" s="52"/>
      <c r="AI20" s="51"/>
    </row>
    <row r="21" spans="1:35" s="33" customFormat="1" ht="13.5" customHeight="1">
      <c r="A21" s="48"/>
      <c r="B21" s="628"/>
      <c r="C21" s="629"/>
      <c r="D21" s="48"/>
      <c r="E21" s="48"/>
      <c r="F21" s="48"/>
      <c r="G21" s="48"/>
      <c r="H21" s="48"/>
      <c r="I21" s="48"/>
      <c r="J21" s="48"/>
      <c r="K21" s="48"/>
      <c r="L21" s="23"/>
      <c r="M21" s="23"/>
      <c r="N21" s="23"/>
      <c r="O21" s="48"/>
      <c r="P21" s="305"/>
      <c r="Q21" s="306" t="str">
        <f t="shared" ref="Q21:Z21" ca="1" si="3">IFERROR(IF(INDIRECT("'基礎データ（質問紙）'!"&amp;Q$4&amp;$R18)&lt;&gt;"",INDIRECT("'基礎データ（質問紙）'!"&amp;Q$4&amp;$R18),""),"")</f>
        <v>よく行った</v>
      </c>
      <c r="R21" s="306" t="str">
        <f t="shared" ca="1" si="3"/>
        <v>どちらかといえば，行った</v>
      </c>
      <c r="S21" s="306" t="str">
        <f t="shared" ca="1" si="3"/>
        <v>あまり行っていない</v>
      </c>
      <c r="T21" s="306" t="str">
        <f t="shared" ca="1" si="3"/>
        <v>全く行っていない</v>
      </c>
      <c r="U21" s="306" t="str">
        <f t="shared" ca="1" si="3"/>
        <v>その他・無回答</v>
      </c>
      <c r="V21" s="306" t="str">
        <f t="shared" ca="1" si="3"/>
        <v/>
      </c>
      <c r="W21" s="306" t="str">
        <f t="shared" ca="1" si="3"/>
        <v/>
      </c>
      <c r="X21" s="306" t="str">
        <f t="shared" ca="1" si="3"/>
        <v/>
      </c>
      <c r="Y21" s="306" t="str">
        <f t="shared" ca="1" si="3"/>
        <v/>
      </c>
      <c r="Z21" s="306" t="str">
        <f t="shared" ca="1" si="3"/>
        <v/>
      </c>
      <c r="AA21" s="46">
        <f>ROW()</f>
        <v>21</v>
      </c>
      <c r="AB21" s="49"/>
      <c r="AC21" s="52"/>
      <c r="AD21" s="52"/>
      <c r="AE21" s="52"/>
      <c r="AF21" s="52"/>
      <c r="AG21" s="52"/>
      <c r="AH21" s="52"/>
      <c r="AI21" s="51"/>
    </row>
    <row r="22" spans="1:35" s="33" customFormat="1" ht="13.5" customHeight="1">
      <c r="A22" s="48"/>
      <c r="B22" s="628"/>
      <c r="C22" s="629"/>
      <c r="D22" s="48"/>
      <c r="E22" s="48"/>
      <c r="F22" s="48"/>
      <c r="G22" s="48"/>
      <c r="H22" s="48"/>
      <c r="I22" s="48"/>
      <c r="J22" s="48"/>
      <c r="K22" s="48"/>
      <c r="L22" s="23"/>
      <c r="M22" s="23"/>
      <c r="N22" s="23"/>
      <c r="O22" s="48"/>
      <c r="P22" s="447" t="s">
        <v>0</v>
      </c>
      <c r="Q22" s="340" t="str">
        <f ca="1">IF($P18&lt;&gt;"",IF(VLOOKUP($P18,入力シート!$AC$7:$AN$26,Q$3,FALSE)&lt;&gt;"",VLOOKUP($P18,入力シート!$AC$7:$AN$26,Q$3,FALSE),""),"")</f>
        <v>○</v>
      </c>
      <c r="R22" s="340" t="str">
        <f ca="1">IF($P18&lt;&gt;"",IF(VLOOKUP($P18,入力シート!$AC$7:$AN$26,R$3,FALSE)&lt;&gt;"",VLOOKUP($P18,入力シート!$AC$7:$AN$26,R$3,FALSE),""),"")</f>
        <v/>
      </c>
      <c r="S22" s="340" t="str">
        <f ca="1">IF($P18&lt;&gt;"",IF(VLOOKUP($P18,入力シート!$AC$7:$AN$26,S$3,FALSE)&lt;&gt;"",VLOOKUP($P18,入力シート!$AC$7:$AN$26,S$3,FALSE),""),"")</f>
        <v/>
      </c>
      <c r="T22" s="340" t="str">
        <f ca="1">IF($P18&lt;&gt;"",IF(VLOOKUP($P18,入力シート!$AC$7:$AN$26,T$3,FALSE)&lt;&gt;"",VLOOKUP($P18,入力シート!$AC$7:$AN$26,T$3,FALSE),""),"")</f>
        <v/>
      </c>
      <c r="U22" s="340" t="str">
        <f ca="1">IF($P18&lt;&gt;"",IF(VLOOKUP($P18,入力シート!$AC$7:$AN$26,U$3,FALSE)&lt;&gt;"",VLOOKUP($P18,入力シート!$AC$7:$AN$26,U$3,FALSE),""),"")</f>
        <v/>
      </c>
      <c r="V22" s="340" t="str">
        <f ca="1">IF($P18&lt;&gt;"",IF(VLOOKUP($P18,入力シート!$AC$7:$AN$26,V$3,FALSE)&lt;&gt;"",VLOOKUP($P18,入力シート!$AC$7:$AN$26,V$3,FALSE),""),"")</f>
        <v/>
      </c>
      <c r="W22" s="340" t="str">
        <f ca="1">IF($P18&lt;&gt;"",IF(VLOOKUP($P18,入力シート!$AC$7:$AN$26,W$3,FALSE)&lt;&gt;"",VLOOKUP($P18,入力シート!$AC$7:$AN$26,W$3,FALSE),""),"")</f>
        <v/>
      </c>
      <c r="X22" s="340" t="str">
        <f ca="1">IF($P18&lt;&gt;"",IF(VLOOKUP($P18,入力シート!$AC$7:$AN$26,X$3,FALSE)&lt;&gt;"",VLOOKUP($P18,入力シート!$AC$7:$AN$26,X$3,FALSE),""),"")</f>
        <v/>
      </c>
      <c r="Y22" s="340" t="str">
        <f ca="1">IF($P18&lt;&gt;"",IF(VLOOKUP($P18,入力シート!$AC$7:$AN$26,Y$3,FALSE)&lt;&gt;"",VLOOKUP($P18,入力シート!$AC$7:$AN$26,Y$3,FALSE),""),"")</f>
        <v/>
      </c>
      <c r="Z22" s="340" t="str">
        <f ca="1">IF($P18&lt;&gt;"",IF(VLOOKUP($P18,入力シート!$AC$7:$AN$26,Z$3,FALSE)&lt;&gt;"",VLOOKUP($P18,入力シート!$AC$7:$AN$26,Z$3,FALSE),""),"")</f>
        <v/>
      </c>
      <c r="AA22" s="46"/>
      <c r="AB22" s="49"/>
      <c r="AC22" s="52"/>
      <c r="AD22" s="52"/>
      <c r="AE22" s="52"/>
      <c r="AF22" s="52"/>
      <c r="AG22" s="52"/>
      <c r="AH22" s="52"/>
      <c r="AI22" s="51"/>
    </row>
    <row r="23" spans="1:35" s="33" customFormat="1" ht="15" customHeight="1">
      <c r="A23" s="48"/>
      <c r="B23" s="628"/>
      <c r="C23" s="629"/>
      <c r="D23" s="48"/>
      <c r="E23" s="48"/>
      <c r="F23" s="48"/>
      <c r="G23" s="48"/>
      <c r="H23" s="48"/>
      <c r="I23" s="48"/>
      <c r="J23" s="48"/>
      <c r="K23" s="48"/>
      <c r="L23" s="23"/>
      <c r="M23" s="23"/>
      <c r="N23" s="23"/>
      <c r="O23" s="48"/>
      <c r="P23" s="447" t="s">
        <v>35</v>
      </c>
      <c r="Q23" s="254">
        <f ca="1">IF($P18&lt;&gt;"",IF(VLOOKUP($P18,'基礎データ（質問紙）'!$M$4:$X$210,Q$3,FALSE)&lt;&gt;"",VLOOKUP($P18,'基礎データ（質問紙）'!$M$4:$X$210,Q$3,FALSE),""),"")</f>
        <v>82.2</v>
      </c>
      <c r="R23" s="254">
        <f ca="1">IF($P18&lt;&gt;"",IF(VLOOKUP($P18,'基礎データ（質問紙）'!$M$4:$X$210,R$3,FALSE)&lt;&gt;"",VLOOKUP($P18,'基礎データ（質問紙）'!$M$4:$X$210,R$3,FALSE),""),"")</f>
        <v>17.5</v>
      </c>
      <c r="S23" s="254">
        <f ca="1">IF($P18&lt;&gt;"",IF(VLOOKUP($P18,'基礎データ（質問紙）'!$M$4:$X$210,S$3,FALSE)&lt;&gt;"",VLOOKUP($P18,'基礎データ（質問紙）'!$M$4:$X$210,S$3,FALSE),""),"")</f>
        <v>0.3</v>
      </c>
      <c r="T23" s="254">
        <f ca="1">IF($P18&lt;&gt;"",IF(VLOOKUP($P18,'基礎データ（質問紙）'!$M$4:$X$210,T$3,FALSE)&lt;&gt;"",VLOOKUP($P18,'基礎データ（質問紙）'!$M$4:$X$210,T$3,FALSE),""),"")</f>
        <v>0</v>
      </c>
      <c r="U23" s="254">
        <f ca="1">IF($P18&lt;&gt;"",IF(VLOOKUP($P18,'基礎データ（質問紙）'!$M$4:$X$210,U$3,FALSE)&lt;&gt;"",VLOOKUP($P18,'基礎データ（質問紙）'!$M$4:$X$210,U$3,FALSE),""),"")</f>
        <v>0</v>
      </c>
      <c r="V23" s="254" t="str">
        <f ca="1">IF($P18&lt;&gt;"",IF(VLOOKUP($P18,'基礎データ（質問紙）'!$M$4:$X$210,V$3,FALSE)&lt;&gt;"",VLOOKUP($P18,'基礎データ（質問紙）'!$M$4:$X$210,V$3,FALSE),""),"")</f>
        <v/>
      </c>
      <c r="W23" s="254" t="str">
        <f ca="1">IF($P18&lt;&gt;"",IF(VLOOKUP($P18,'基礎データ（質問紙）'!$M$4:$X$210,W$3,FALSE)&lt;&gt;"",VLOOKUP($P18,'基礎データ（質問紙）'!$M$4:$X$210,W$3,FALSE),""),"")</f>
        <v/>
      </c>
      <c r="X23" s="254" t="str">
        <f ca="1">IF($P18&lt;&gt;"",IF(VLOOKUP($P18,'基礎データ（質問紙）'!$M$4:$X$210,X$3,FALSE)&lt;&gt;"",VLOOKUP($P18,'基礎データ（質問紙）'!$M$4:$X$210,X$3,FALSE),""),"")</f>
        <v/>
      </c>
      <c r="Y23" s="254" t="str">
        <f ca="1">IF($P18&lt;&gt;"",IF(VLOOKUP($P18,'基礎データ（質問紙）'!$M$4:$X$210,Y$3,FALSE)&lt;&gt;"",VLOOKUP($P18,'基礎データ（質問紙）'!$M$4:$X$210,Y$3,FALSE),""),"")</f>
        <v/>
      </c>
      <c r="Z23" s="254" t="str">
        <f ca="1">IF($P18&lt;&gt;"",IF(VLOOKUP($P18,'基礎データ（質問紙）'!$M$4:$X$210,Z$3,FALSE)&lt;&gt;"",VLOOKUP($P18,'基礎データ（質問紙）'!$M$4:$X$210,Z$3,FALSE),""),"")</f>
        <v/>
      </c>
      <c r="AA23" s="46">
        <f ca="1">(P18-14)*2+3</f>
        <v>159</v>
      </c>
      <c r="AB23" s="49"/>
      <c r="AC23" s="52"/>
      <c r="AD23" s="52"/>
      <c r="AE23" s="52"/>
      <c r="AF23" s="52"/>
      <c r="AG23" s="52"/>
      <c r="AH23" s="52"/>
      <c r="AI23" s="51"/>
    </row>
    <row r="24" spans="1:35" s="33" customFormat="1" ht="15" customHeight="1">
      <c r="A24" s="48"/>
      <c r="B24" s="628"/>
      <c r="C24" s="629"/>
      <c r="D24" s="48"/>
      <c r="E24" s="48"/>
      <c r="F24" s="48"/>
      <c r="G24" s="48"/>
      <c r="H24" s="48"/>
      <c r="I24" s="48"/>
      <c r="J24" s="48"/>
      <c r="K24" s="48"/>
      <c r="L24" s="23"/>
      <c r="M24" s="23"/>
      <c r="N24" s="23"/>
      <c r="O24" s="48"/>
      <c r="P24" s="447" t="s">
        <v>36</v>
      </c>
      <c r="Q24" s="254">
        <f ca="1">IF($P18&lt;&gt;"",IF(INDIRECT("'基礎データ（質問紙）'!"&amp;Q$4&amp;$AA23+3)&lt;&gt;"",INDIRECT("'基礎データ（質問紙）'!"&amp;Q$4&amp;$AA23+3),""),"")</f>
        <v>86.5</v>
      </c>
      <c r="R24" s="254">
        <f ca="1">IF($P18&lt;&gt;"",IF(INDIRECT("'基礎データ（質問紙）'!"&amp;R$4&amp;$AA23+3)&lt;&gt;"",INDIRECT("'基礎データ（質問紙）'!"&amp;R$4&amp;$AA23+3),""),"")</f>
        <v>12.9</v>
      </c>
      <c r="S24" s="254">
        <f t="shared" ref="S24:Z24" ca="1" si="4">IF($P18&lt;&gt;"",IF(INDIRECT("'基礎データ（質問紙）'!"&amp;S$4&amp;$AA23+3)&lt;&gt;"",INDIRECT("'基礎データ（質問紙）'!"&amp;S$4&amp;$AA23+3),""),"")</f>
        <v>0.4</v>
      </c>
      <c r="T24" s="254">
        <f t="shared" ca="1" si="4"/>
        <v>0</v>
      </c>
      <c r="U24" s="254">
        <f t="shared" ca="1" si="4"/>
        <v>0.1</v>
      </c>
      <c r="V24" s="254" t="str">
        <f t="shared" ca="1" si="4"/>
        <v/>
      </c>
      <c r="W24" s="254" t="str">
        <f t="shared" ca="1" si="4"/>
        <v/>
      </c>
      <c r="X24" s="254" t="str">
        <f t="shared" ca="1" si="4"/>
        <v/>
      </c>
      <c r="Y24" s="254" t="str">
        <f t="shared" ca="1" si="4"/>
        <v/>
      </c>
      <c r="Z24" s="254" t="str">
        <f t="shared" ca="1" si="4"/>
        <v/>
      </c>
      <c r="AA24" s="246"/>
      <c r="AB24" s="49"/>
      <c r="AC24" s="52"/>
      <c r="AD24" s="52"/>
      <c r="AE24" s="52"/>
      <c r="AF24" s="52"/>
      <c r="AG24" s="52"/>
      <c r="AH24" s="52"/>
      <c r="AI24" s="51"/>
    </row>
    <row r="25" spans="1:35" s="33" customFormat="1" ht="20.100000000000001" customHeight="1" thickBot="1">
      <c r="A25" s="48"/>
      <c r="B25" s="630"/>
      <c r="C25" s="631"/>
      <c r="D25" s="48"/>
      <c r="E25" s="431">
        <f ca="1">IF(F25&lt;&gt;"",1,"")</f>
        <v>1</v>
      </c>
      <c r="F25" s="432" t="str">
        <f ca="1">IF(Q21&lt;&gt;"",Q21,"")</f>
        <v>よく行った</v>
      </c>
      <c r="G25" s="431">
        <f ca="1">IF(H25&lt;&gt;"",2,"")</f>
        <v>2</v>
      </c>
      <c r="H25" s="432" t="str">
        <f ca="1">IF(R21&lt;&gt;"",R21,"")</f>
        <v>どちらかといえば，行った</v>
      </c>
      <c r="I25" s="431">
        <f ca="1">IF(J25&lt;&gt;"",3,"")</f>
        <v>3</v>
      </c>
      <c r="J25" s="432" t="str">
        <f ca="1">IF(S21&lt;&gt;"",S21,"")</f>
        <v>あまり行っていない</v>
      </c>
      <c r="K25" s="319"/>
      <c r="L25" s="23"/>
      <c r="M25" s="23"/>
      <c r="N25" s="23"/>
      <c r="O25" s="48"/>
      <c r="P25" s="447"/>
      <c r="Q25" s="255">
        <f t="shared" ref="Q25:Z25" ca="1" si="5">IF(Q22="○",CELL("col",Q22),"")</f>
        <v>17</v>
      </c>
      <c r="R25" s="255" t="str">
        <f t="shared" ca="1" si="5"/>
        <v/>
      </c>
      <c r="S25" s="255" t="str">
        <f t="shared" ca="1" si="5"/>
        <v/>
      </c>
      <c r="T25" s="255" t="str">
        <f t="shared" ca="1" si="5"/>
        <v/>
      </c>
      <c r="U25" s="255" t="str">
        <f t="shared" ca="1" si="5"/>
        <v/>
      </c>
      <c r="V25" s="255" t="str">
        <f t="shared" ca="1" si="5"/>
        <v/>
      </c>
      <c r="W25" s="255" t="str">
        <f t="shared" ca="1" si="5"/>
        <v/>
      </c>
      <c r="X25" s="255" t="str">
        <f t="shared" ca="1" si="5"/>
        <v/>
      </c>
      <c r="Y25" s="255" t="str">
        <f t="shared" ca="1" si="5"/>
        <v/>
      </c>
      <c r="Z25" s="255" t="str">
        <f t="shared" ca="1" si="5"/>
        <v/>
      </c>
      <c r="AA25" s="296">
        <f ca="1">SUM(Q25:Z25)+64</f>
        <v>81</v>
      </c>
      <c r="AB25" s="49"/>
      <c r="AC25" s="52"/>
      <c r="AD25" s="52"/>
      <c r="AE25" s="52"/>
      <c r="AF25" s="52"/>
      <c r="AG25" s="52"/>
      <c r="AH25" s="52"/>
      <c r="AI25" s="51"/>
    </row>
    <row r="26" spans="1:35" s="33" customFormat="1" ht="20.100000000000001" customHeight="1">
      <c r="A26" s="48"/>
      <c r="B26" s="48"/>
      <c r="C26" s="48"/>
      <c r="D26" s="48"/>
      <c r="E26" s="431">
        <f ca="1">IF(F26&lt;&gt;"",4,"")</f>
        <v>4</v>
      </c>
      <c r="F26" s="432" t="str">
        <f ca="1">IF(T21&lt;&gt;"",T21,"")</f>
        <v>全く行っていない</v>
      </c>
      <c r="G26" s="431">
        <f ca="1">IF(H26&lt;&gt;"",5,"")</f>
        <v>5</v>
      </c>
      <c r="H26" s="432" t="str">
        <f ca="1">IF(U21&lt;&gt;"",U21,"")</f>
        <v>その他・無回答</v>
      </c>
      <c r="I26" s="431" t="str">
        <f ca="1">IF(J26&lt;&gt;"",6,"")</f>
        <v/>
      </c>
      <c r="J26" s="432" t="str">
        <f ca="1">IF(V21&lt;&gt;"",V21,"")</f>
        <v/>
      </c>
      <c r="K26" s="319"/>
      <c r="L26" s="23"/>
      <c r="M26" s="23"/>
      <c r="N26" s="23"/>
      <c r="O26" s="48"/>
      <c r="P26" s="255"/>
      <c r="Q26" s="255"/>
      <c r="R26" s="255"/>
      <c r="S26" s="255"/>
      <c r="T26" s="255"/>
      <c r="U26" s="255"/>
      <c r="V26" s="255"/>
      <c r="W26" s="296"/>
      <c r="X26" s="255"/>
      <c r="Y26" s="46"/>
      <c r="Z26" s="48"/>
      <c r="AA26" s="255"/>
      <c r="AB26" s="49"/>
      <c r="AC26" s="52"/>
      <c r="AD26" s="52"/>
      <c r="AE26" s="52"/>
      <c r="AF26" s="52"/>
      <c r="AG26" s="52"/>
      <c r="AH26" s="52"/>
      <c r="AI26" s="51"/>
    </row>
    <row r="27" spans="1:35" s="33" customFormat="1" ht="20.100000000000001" customHeight="1">
      <c r="A27" s="48"/>
      <c r="B27" s="46"/>
      <c r="C27" s="46"/>
      <c r="D27" s="48"/>
      <c r="E27" s="431" t="str">
        <f ca="1">IF(F27&lt;&gt;"",7,"")</f>
        <v/>
      </c>
      <c r="F27" s="432" t="str">
        <f ca="1">IF(W21&lt;&gt;"",W21,"")</f>
        <v/>
      </c>
      <c r="G27" s="431" t="str">
        <f ca="1">IF(H27&lt;&gt;"",8,"")</f>
        <v/>
      </c>
      <c r="H27" s="432" t="str">
        <f ca="1">IF(X21&lt;&gt;"",X21,"")</f>
        <v/>
      </c>
      <c r="I27" s="431" t="str">
        <f ca="1">IF(J27&lt;&gt;"",9,"")</f>
        <v/>
      </c>
      <c r="J27" s="432" t="str">
        <f ca="1">IF(Y21&lt;&gt;"",Y21,"")</f>
        <v/>
      </c>
      <c r="K27" s="319"/>
      <c r="L27" s="23"/>
      <c r="M27" s="23"/>
      <c r="N27" s="23"/>
      <c r="O27" s="48"/>
      <c r="P27" s="302">
        <f ca="1">IF(INDIRECT("入力シート!AC"&amp;Q27)&lt;&gt;0,INDIRECT("入力シート!AC"&amp;Q27),"")</f>
        <v>94</v>
      </c>
      <c r="Q27" s="298">
        <f ca="1">Q18+1</f>
        <v>19</v>
      </c>
      <c r="R27" s="303">
        <f ca="1">P27+198</f>
        <v>292</v>
      </c>
      <c r="S27" s="298"/>
      <c r="T27" s="298"/>
      <c r="U27" s="298"/>
      <c r="V27" s="296"/>
      <c r="W27" s="255"/>
      <c r="X27" s="46"/>
      <c r="Y27" s="46"/>
      <c r="Z27" s="48"/>
      <c r="AA27" s="255"/>
      <c r="AB27" s="49"/>
      <c r="AC27" s="52"/>
      <c r="AD27" s="52"/>
      <c r="AE27" s="52"/>
      <c r="AF27" s="52"/>
      <c r="AG27" s="52"/>
      <c r="AH27" s="52"/>
      <c r="AI27" s="51"/>
    </row>
    <row r="28" spans="1:35" s="33" customFormat="1" ht="8.1" customHeight="1" thickBot="1">
      <c r="A28" s="48"/>
      <c r="B28" s="48"/>
      <c r="C28" s="48"/>
      <c r="D28" s="48"/>
      <c r="E28" s="48"/>
      <c r="F28" s="48"/>
      <c r="G28" s="48"/>
      <c r="H28" s="48"/>
      <c r="I28" s="48"/>
      <c r="J28" s="48"/>
      <c r="K28" s="48"/>
      <c r="L28" s="23"/>
      <c r="M28" s="23"/>
      <c r="N28" s="23"/>
      <c r="O28" s="48"/>
      <c r="S28" s="165" t="str">
        <f ca="1">IFERROR(INDIRECT(CHAR(AA35)&amp;AA30),"")</f>
        <v>よく行った</v>
      </c>
      <c r="T28" s="298"/>
      <c r="U28" s="298"/>
      <c r="V28" s="296"/>
      <c r="W28" s="255"/>
      <c r="X28" s="255"/>
      <c r="Y28" s="46"/>
      <c r="Z28" s="48"/>
      <c r="AA28" s="46"/>
      <c r="AB28" s="49"/>
      <c r="AC28" s="52"/>
      <c r="AD28" s="52"/>
      <c r="AE28" s="52"/>
      <c r="AF28" s="52"/>
      <c r="AG28" s="52"/>
      <c r="AH28" s="52"/>
      <c r="AI28" s="51"/>
    </row>
    <row r="29" spans="1:35" s="33" customFormat="1" ht="20.100000000000001" customHeight="1">
      <c r="A29" s="48"/>
      <c r="B29" s="624">
        <f ca="1">IF(P27&lt;&gt;"",P27,"")</f>
        <v>94</v>
      </c>
      <c r="C29" s="625"/>
      <c r="D29" s="48"/>
      <c r="E29" s="121" t="s">
        <v>47</v>
      </c>
      <c r="F29" s="653" t="str">
        <f ca="1">"「"&amp;S28&amp;"」を選択"</f>
        <v>「よく行った」を選択</v>
      </c>
      <c r="G29" s="653"/>
      <c r="H29" s="653"/>
      <c r="I29" s="653"/>
      <c r="J29" s="653"/>
      <c r="K29" s="66"/>
      <c r="L29" s="23"/>
      <c r="M29" s="23"/>
      <c r="N29" s="23"/>
      <c r="O29" s="48"/>
      <c r="P29" s="447" t="str">
        <f ca="1">IF(P27&lt;&gt;"",VLOOKUP(P27,入力シート!$AC$7:$AN$33,2,FALSE),"")</f>
        <v>調査対象学年の児童に対して，前年度までに，算数の指導として，家庭学習の課題（宿題）を与えましたか</v>
      </c>
      <c r="Q29" s="165"/>
      <c r="R29" s="165"/>
      <c r="S29" s="165"/>
      <c r="T29" s="165"/>
      <c r="U29" s="165"/>
      <c r="V29" s="296"/>
      <c r="W29" s="255"/>
      <c r="X29" s="255"/>
      <c r="Y29" s="46"/>
      <c r="Z29" s="48"/>
      <c r="AA29" s="46"/>
      <c r="AB29" s="49"/>
      <c r="AC29" s="52"/>
      <c r="AD29" s="52"/>
      <c r="AE29" s="52"/>
      <c r="AF29" s="52"/>
      <c r="AG29" s="52"/>
      <c r="AH29" s="52"/>
      <c r="AI29" s="51"/>
    </row>
    <row r="30" spans="1:35" s="33" customFormat="1" ht="6" customHeight="1">
      <c r="A30" s="48"/>
      <c r="B30" s="626" t="str">
        <f ca="1">IF(P29&lt;&gt;"",P29,"")</f>
        <v>調査対象学年の児童に対して，前年度までに，算数の指導として，家庭学習の課題（宿題）を与えましたか</v>
      </c>
      <c r="C30" s="627"/>
      <c r="D30" s="48"/>
      <c r="E30" s="48"/>
      <c r="F30" s="48"/>
      <c r="G30" s="48"/>
      <c r="H30" s="48"/>
      <c r="I30" s="48"/>
      <c r="J30" s="48"/>
      <c r="K30" s="48"/>
      <c r="L30" s="23"/>
      <c r="M30" s="23"/>
      <c r="N30" s="23"/>
      <c r="O30" s="48"/>
      <c r="P30" s="447"/>
      <c r="Q30" s="645" t="str">
        <f ca="1">IFERROR(IF(INDIRECT("'基礎データ（質問紙）'!"&amp;Q$4&amp;$R27)&lt;&gt;"",INDIRECT("'基礎データ（質問紙）'!"&amp;Q$4&amp;$R27),""),"")</f>
        <v>よく行った</v>
      </c>
      <c r="R30" s="645" t="str">
        <f t="shared" ref="R30:Z30" ca="1" si="6">IFERROR(IF(INDIRECT("'基礎データ（質問紙）'!"&amp;R$4&amp;$R27)&lt;&gt;"",INDIRECT("'基礎データ（質問紙）'!"&amp;R$4&amp;$R27),""),"")</f>
        <v>どちらかといえば，行った</v>
      </c>
      <c r="S30" s="645" t="str">
        <f t="shared" ca="1" si="6"/>
        <v>あまり行っていない</v>
      </c>
      <c r="T30" s="645" t="str">
        <f t="shared" ca="1" si="6"/>
        <v>全く行っていない</v>
      </c>
      <c r="U30" s="645" t="str">
        <f t="shared" ca="1" si="6"/>
        <v>その他・無回答</v>
      </c>
      <c r="V30" s="645" t="str">
        <f t="shared" ca="1" si="6"/>
        <v/>
      </c>
      <c r="W30" s="645" t="str">
        <f t="shared" ca="1" si="6"/>
        <v/>
      </c>
      <c r="X30" s="645" t="str">
        <f t="shared" ca="1" si="6"/>
        <v/>
      </c>
      <c r="Y30" s="645" t="str">
        <f t="shared" ca="1" si="6"/>
        <v/>
      </c>
      <c r="Z30" s="645" t="str">
        <f t="shared" ca="1" si="6"/>
        <v/>
      </c>
      <c r="AA30" s="655">
        <f>ROW()</f>
        <v>30</v>
      </c>
      <c r="AB30" s="49"/>
      <c r="AC30" s="52"/>
      <c r="AD30" s="52"/>
      <c r="AE30" s="52"/>
      <c r="AF30" s="52"/>
      <c r="AG30" s="52"/>
      <c r="AH30" s="52"/>
      <c r="AI30" s="51"/>
    </row>
    <row r="31" spans="1:35" s="33" customFormat="1" ht="8.1" customHeight="1">
      <c r="A31" s="48"/>
      <c r="B31" s="628"/>
      <c r="C31" s="629"/>
      <c r="D31" s="48"/>
      <c r="E31" s="48"/>
      <c r="F31" s="48"/>
      <c r="G31" s="48"/>
      <c r="H31" s="251"/>
      <c r="I31" s="48"/>
      <c r="J31" s="251"/>
      <c r="K31" s="48"/>
      <c r="L31" s="23"/>
      <c r="M31" s="23"/>
      <c r="N31" s="23"/>
      <c r="O31" s="48"/>
      <c r="P31" s="305"/>
      <c r="Q31" s="646"/>
      <c r="R31" s="646"/>
      <c r="S31" s="646"/>
      <c r="T31" s="646"/>
      <c r="U31" s="646"/>
      <c r="V31" s="646"/>
      <c r="W31" s="646"/>
      <c r="X31" s="646"/>
      <c r="Y31" s="646"/>
      <c r="Z31" s="646"/>
      <c r="AA31" s="655"/>
      <c r="AB31" s="49"/>
      <c r="AC31" s="52"/>
      <c r="AD31" s="52"/>
      <c r="AE31" s="52"/>
      <c r="AF31" s="52"/>
      <c r="AG31" s="52"/>
      <c r="AH31" s="52"/>
      <c r="AI31" s="51"/>
    </row>
    <row r="32" spans="1:35" s="33" customFormat="1" ht="13.5" customHeight="1">
      <c r="A32" s="48"/>
      <c r="B32" s="628"/>
      <c r="C32" s="629"/>
      <c r="D32" s="48"/>
      <c r="E32" s="48"/>
      <c r="F32" s="48"/>
      <c r="G32" s="48"/>
      <c r="H32" s="48"/>
      <c r="I32" s="48"/>
      <c r="J32" s="48"/>
      <c r="K32" s="48"/>
      <c r="L32" s="23"/>
      <c r="M32" s="23"/>
      <c r="N32" s="23"/>
      <c r="O32" s="48"/>
      <c r="P32" s="447" t="s">
        <v>0</v>
      </c>
      <c r="Q32" s="340" t="str">
        <f ca="1">IF($P27&lt;&gt;"",IF(VLOOKUP($P27,入力シート!$AC$7:$AN$26,Q$3,FALSE)&lt;&gt;"",VLOOKUP($P27,入力シート!$AC$7:$AN$26,Q$3,FALSE),""),"")</f>
        <v>○</v>
      </c>
      <c r="R32" s="340" t="str">
        <f ca="1">IF($P27&lt;&gt;"",IF(VLOOKUP($P27,入力シート!$AC$7:$AN$26,R$3,FALSE)&lt;&gt;"",VLOOKUP($P27,入力シート!$AC$7:$AN$26,R$3,FALSE),""),"")</f>
        <v/>
      </c>
      <c r="S32" s="340" t="str">
        <f ca="1">IF($P27&lt;&gt;"",IF(VLOOKUP($P27,入力シート!$AC$7:$AN$26,S$3,FALSE)&lt;&gt;"",VLOOKUP($P27,入力シート!$AC$7:$AN$26,S$3,FALSE),""),"")</f>
        <v/>
      </c>
      <c r="T32" s="340" t="str">
        <f ca="1">IF($P27&lt;&gt;"",IF(VLOOKUP($P27,入力シート!$AC$7:$AN$26,T$3,FALSE)&lt;&gt;"",VLOOKUP($P27,入力シート!$AC$7:$AN$26,T$3,FALSE),""),"")</f>
        <v/>
      </c>
      <c r="U32" s="340" t="str">
        <f ca="1">IF($P27&lt;&gt;"",IF(VLOOKUP($P27,入力シート!$AC$7:$AN$26,U$3,FALSE)&lt;&gt;"",VLOOKUP($P27,入力シート!$AC$7:$AN$26,U$3,FALSE),""),"")</f>
        <v/>
      </c>
      <c r="V32" s="340" t="str">
        <f ca="1">IF($P27&lt;&gt;"",IF(VLOOKUP($P27,入力シート!$AC$7:$AN$26,V$3,FALSE)&lt;&gt;"",VLOOKUP($P27,入力シート!$AC$7:$AN$26,V$3,FALSE),""),"")</f>
        <v/>
      </c>
      <c r="W32" s="340" t="str">
        <f ca="1">IF($P27&lt;&gt;"",IF(VLOOKUP($P27,入力シート!$AC$7:$AN$26,W$3,FALSE)&lt;&gt;"",VLOOKUP($P27,入力シート!$AC$7:$AN$26,W$3,FALSE),""),"")</f>
        <v/>
      </c>
      <c r="X32" s="340" t="str">
        <f ca="1">IF($P27&lt;&gt;"",IF(VLOOKUP($P27,入力シート!$AC$7:$AN$26,X$3,FALSE)&lt;&gt;"",VLOOKUP($P27,入力シート!$AC$7:$AN$26,X$3,FALSE),""),"")</f>
        <v/>
      </c>
      <c r="Y32" s="340" t="str">
        <f ca="1">IF($P27&lt;&gt;"",IF(VLOOKUP($P27,入力シート!$AC$7:$AN$26,Y$3,FALSE)&lt;&gt;"",VLOOKUP($P27,入力シート!$AC$7:$AN$26,Y$3,FALSE),""),"")</f>
        <v/>
      </c>
      <c r="Z32" s="340" t="str">
        <f ca="1">IF($P27&lt;&gt;"",IF(VLOOKUP($P27,入力シート!$AC$7:$AN$26,Z$3,FALSE)&lt;&gt;"",VLOOKUP($P27,入力シート!$AC$7:$AN$26,Z$3,FALSE),""),"")</f>
        <v/>
      </c>
      <c r="AA32" s="46"/>
      <c r="AB32" s="49"/>
      <c r="AC32" s="52"/>
      <c r="AD32" s="52"/>
      <c r="AE32" s="52"/>
      <c r="AF32" s="52"/>
      <c r="AG32" s="52"/>
      <c r="AH32" s="52"/>
      <c r="AI32" s="51"/>
    </row>
    <row r="33" spans="1:35" s="33" customFormat="1" ht="15" customHeight="1">
      <c r="A33" s="48"/>
      <c r="B33" s="628"/>
      <c r="C33" s="629"/>
      <c r="D33" s="48"/>
      <c r="E33" s="48"/>
      <c r="F33" s="48"/>
      <c r="G33" s="48"/>
      <c r="H33" s="48"/>
      <c r="I33" s="48"/>
      <c r="J33" s="48"/>
      <c r="K33" s="48"/>
      <c r="L33" s="23"/>
      <c r="M33" s="23"/>
      <c r="N33" s="23"/>
      <c r="O33" s="48"/>
      <c r="P33" s="447" t="s">
        <v>35</v>
      </c>
      <c r="Q33" s="254">
        <f ca="1">IF($P27&lt;&gt;"",IF(VLOOKUP($P27,'基礎データ（質問紙）'!$M$4:$X$210,Q$3,FALSE)&lt;&gt;"",VLOOKUP($P27,'基礎データ（質問紙）'!$M$4:$X$210,Q$3,FALSE),""),"")</f>
        <v>83.2</v>
      </c>
      <c r="R33" s="254">
        <f ca="1">IF($P27&lt;&gt;"",IF(VLOOKUP($P27,'基礎データ（質問紙）'!$M$4:$X$210,R$3,FALSE)&lt;&gt;"",VLOOKUP($P27,'基礎データ（質問紙）'!$M$4:$X$210,R$3,FALSE),""),"")</f>
        <v>16.8</v>
      </c>
      <c r="S33" s="254">
        <f ca="1">IF($P27&lt;&gt;"",IF(VLOOKUP($P27,'基礎データ（質問紙）'!$M$4:$X$210,S$3,FALSE)&lt;&gt;"",VLOOKUP($P27,'基礎データ（質問紙）'!$M$4:$X$210,S$3,FALSE),""),"")</f>
        <v>0</v>
      </c>
      <c r="T33" s="254">
        <f ca="1">IF($P27&lt;&gt;"",IF(VLOOKUP($P27,'基礎データ（質問紙）'!$M$4:$X$210,T$3,FALSE)&lt;&gt;"",VLOOKUP($P27,'基礎データ（質問紙）'!$M$4:$X$210,T$3,FALSE),""),"")</f>
        <v>0</v>
      </c>
      <c r="U33" s="254">
        <f ca="1">IF($P27&lt;&gt;"",IF(VLOOKUP($P27,'基礎データ（質問紙）'!$M$4:$X$210,U$3,FALSE)&lt;&gt;"",VLOOKUP($P27,'基礎データ（質問紙）'!$M$4:$X$210,U$3,FALSE),""),"")</f>
        <v>0</v>
      </c>
      <c r="V33" s="254" t="str">
        <f ca="1">IF($P27&lt;&gt;"",IF(VLOOKUP($P27,'基礎データ（質問紙）'!$M$4:$X$210,V$3,FALSE)&lt;&gt;"",VLOOKUP($P27,'基礎データ（質問紙）'!$M$4:$X$210,V$3,FALSE),""),"")</f>
        <v/>
      </c>
      <c r="W33" s="254" t="str">
        <f ca="1">IF($P27&lt;&gt;"",IF(VLOOKUP($P27,'基礎データ（質問紙）'!$M$4:$X$210,W$3,FALSE)&lt;&gt;"",VLOOKUP($P27,'基礎データ（質問紙）'!$M$4:$X$210,W$3,FALSE),""),"")</f>
        <v/>
      </c>
      <c r="X33" s="254" t="str">
        <f ca="1">IF($P27&lt;&gt;"",IF(VLOOKUP($P27,'基礎データ（質問紙）'!$M$4:$X$210,X$3,FALSE)&lt;&gt;"",VLOOKUP($P27,'基礎データ（質問紙）'!$M$4:$X$210,X$3,FALSE),""),"")</f>
        <v/>
      </c>
      <c r="Y33" s="254" t="str">
        <f ca="1">IF($P27&lt;&gt;"",IF(VLOOKUP($P27,'基礎データ（質問紙）'!$M$4:$X$210,Y$3,FALSE)&lt;&gt;"",VLOOKUP($P27,'基礎データ（質問紙）'!$M$4:$X$210,Y$3,FALSE),""),"")</f>
        <v/>
      </c>
      <c r="Z33" s="254" t="str">
        <f ca="1">IF($P27&lt;&gt;"",IF(VLOOKUP($P27,'基礎データ（質問紙）'!$M$4:$X$210,Z$3,FALSE)&lt;&gt;"",VLOOKUP($P27,'基礎データ（質問紙）'!$M$4:$X$210,Z$3,FALSE),""),"")</f>
        <v/>
      </c>
      <c r="AA33" s="46">
        <f ca="1">(P27-14)*2+3</f>
        <v>163</v>
      </c>
      <c r="AB33" s="49"/>
      <c r="AC33" s="52"/>
      <c r="AD33" s="52"/>
      <c r="AE33" s="52"/>
      <c r="AF33" s="52"/>
      <c r="AG33" s="52"/>
      <c r="AH33" s="52"/>
      <c r="AI33" s="51"/>
    </row>
    <row r="34" spans="1:35" s="33" customFormat="1" ht="15" customHeight="1">
      <c r="A34" s="48"/>
      <c r="B34" s="628"/>
      <c r="C34" s="629"/>
      <c r="D34" s="48"/>
      <c r="E34" s="48"/>
      <c r="F34" s="48"/>
      <c r="G34" s="48"/>
      <c r="H34" s="48"/>
      <c r="I34" s="48"/>
      <c r="J34" s="48"/>
      <c r="K34" s="48"/>
      <c r="L34" s="23"/>
      <c r="M34" s="23"/>
      <c r="N34" s="23"/>
      <c r="O34" s="48"/>
      <c r="P34" s="447" t="s">
        <v>36</v>
      </c>
      <c r="Q34" s="254">
        <f t="shared" ref="Q34:Z34" ca="1" si="7">IF($P27&lt;&gt;"",IF(INDIRECT("'基礎データ（質問紙）'!"&amp;Q$4&amp;$AA33+3)&lt;&gt;"",INDIRECT("'基礎データ（質問紙）'!"&amp;Q$4&amp;$AA33+3),""),"")</f>
        <v>87.7</v>
      </c>
      <c r="R34" s="254">
        <f t="shared" ca="1" si="7"/>
        <v>11.9</v>
      </c>
      <c r="S34" s="254">
        <f t="shared" ca="1" si="7"/>
        <v>0.2</v>
      </c>
      <c r="T34" s="254">
        <f t="shared" ca="1" si="7"/>
        <v>0</v>
      </c>
      <c r="U34" s="254">
        <f t="shared" ca="1" si="7"/>
        <v>0.2</v>
      </c>
      <c r="V34" s="254" t="str">
        <f t="shared" ca="1" si="7"/>
        <v/>
      </c>
      <c r="W34" s="254" t="str">
        <f t="shared" ca="1" si="7"/>
        <v/>
      </c>
      <c r="X34" s="254" t="str">
        <f t="shared" ca="1" si="7"/>
        <v/>
      </c>
      <c r="Y34" s="254" t="str">
        <f t="shared" ca="1" si="7"/>
        <v/>
      </c>
      <c r="Z34" s="254" t="str">
        <f t="shared" ca="1" si="7"/>
        <v/>
      </c>
      <c r="AA34" s="246"/>
      <c r="AB34" s="49"/>
      <c r="AC34" s="52"/>
      <c r="AD34" s="52"/>
      <c r="AE34" s="52"/>
      <c r="AF34" s="52"/>
      <c r="AG34" s="52"/>
      <c r="AH34" s="52"/>
      <c r="AI34" s="51"/>
    </row>
    <row r="35" spans="1:35" s="33" customFormat="1" ht="18" customHeight="1">
      <c r="A35" s="48"/>
      <c r="B35" s="628"/>
      <c r="C35" s="629"/>
      <c r="D35" s="48"/>
      <c r="E35" s="48"/>
      <c r="F35" s="48"/>
      <c r="G35" s="48"/>
      <c r="H35" s="48"/>
      <c r="I35" s="48"/>
      <c r="J35" s="48"/>
      <c r="K35" s="48"/>
      <c r="L35" s="23"/>
      <c r="M35" s="23"/>
      <c r="N35" s="23"/>
      <c r="O35" s="48"/>
      <c r="P35" s="255"/>
      <c r="Q35" s="255">
        <f t="shared" ref="Q35:Z35" ca="1" si="8">IF(Q32="○",CELL("col",Q32),"")</f>
        <v>17</v>
      </c>
      <c r="R35" s="255" t="str">
        <f t="shared" ca="1" si="8"/>
        <v/>
      </c>
      <c r="S35" s="255" t="str">
        <f t="shared" ca="1" si="8"/>
        <v/>
      </c>
      <c r="T35" s="255" t="str">
        <f t="shared" ca="1" si="8"/>
        <v/>
      </c>
      <c r="U35" s="255" t="str">
        <f t="shared" ca="1" si="8"/>
        <v/>
      </c>
      <c r="V35" s="255" t="str">
        <f t="shared" ca="1" si="8"/>
        <v/>
      </c>
      <c r="W35" s="255" t="str">
        <f t="shared" ca="1" si="8"/>
        <v/>
      </c>
      <c r="X35" s="255" t="str">
        <f t="shared" ca="1" si="8"/>
        <v/>
      </c>
      <c r="Y35" s="255" t="str">
        <f t="shared" ca="1" si="8"/>
        <v/>
      </c>
      <c r="Z35" s="255" t="str">
        <f t="shared" ca="1" si="8"/>
        <v/>
      </c>
      <c r="AA35" s="296">
        <f ca="1">SUM(Q35:Z35)+64</f>
        <v>81</v>
      </c>
      <c r="AB35" s="49"/>
      <c r="AC35" s="52"/>
      <c r="AD35" s="52"/>
      <c r="AE35" s="52"/>
      <c r="AF35" s="52"/>
      <c r="AG35" s="52"/>
      <c r="AH35" s="52"/>
      <c r="AI35" s="51"/>
    </row>
    <row r="36" spans="1:35" s="33" customFormat="1" ht="20.100000000000001" customHeight="1" thickBot="1">
      <c r="A36" s="48"/>
      <c r="B36" s="630"/>
      <c r="C36" s="631"/>
      <c r="D36" s="48"/>
      <c r="E36" s="431">
        <f ca="1">IF(F36&lt;&gt;"",1,"")</f>
        <v>1</v>
      </c>
      <c r="F36" s="432" t="str">
        <f ca="1">IF(Q30&lt;&gt;"",Q30,"")</f>
        <v>よく行った</v>
      </c>
      <c r="G36" s="431">
        <f ca="1">IF(H36&lt;&gt;"",2,"")</f>
        <v>2</v>
      </c>
      <c r="H36" s="432" t="str">
        <f ca="1">IF(R30&lt;&gt;"",R30,"")</f>
        <v>どちらかといえば，行った</v>
      </c>
      <c r="I36" s="431">
        <f ca="1">IF(J36&lt;&gt;"",3,"")</f>
        <v>3</v>
      </c>
      <c r="J36" s="432" t="str">
        <f ca="1">IF(S30&lt;&gt;"",S30,"")</f>
        <v>あまり行っていない</v>
      </c>
      <c r="K36" s="321"/>
      <c r="L36" s="23"/>
      <c r="M36" s="23"/>
      <c r="N36" s="23"/>
      <c r="O36" s="48"/>
      <c r="P36" s="255"/>
      <c r="Q36" s="447"/>
      <c r="R36" s="255"/>
      <c r="S36" s="255"/>
      <c r="T36" s="255"/>
      <c r="U36" s="255"/>
      <c r="V36" s="255"/>
      <c r="W36" s="296"/>
      <c r="X36" s="255"/>
      <c r="Y36" s="46"/>
      <c r="Z36" s="48"/>
      <c r="AA36" s="255"/>
      <c r="AB36" s="49"/>
      <c r="AC36" s="52"/>
      <c r="AD36" s="52"/>
      <c r="AE36" s="52"/>
      <c r="AF36" s="52"/>
      <c r="AG36" s="52"/>
      <c r="AH36" s="52"/>
      <c r="AI36" s="51"/>
    </row>
    <row r="37" spans="1:35" s="33" customFormat="1" ht="20.100000000000001" customHeight="1">
      <c r="A37" s="48"/>
      <c r="B37" s="48"/>
      <c r="C37" s="48"/>
      <c r="D37" s="48"/>
      <c r="E37" s="431">
        <f ca="1">IF(F37&lt;&gt;"",4,"")</f>
        <v>4</v>
      </c>
      <c r="F37" s="432" t="str">
        <f ca="1">IF(T30&lt;&gt;"",T30,"")</f>
        <v>全く行っていない</v>
      </c>
      <c r="G37" s="431">
        <f ca="1">IF(H37&lt;&gt;"",5,"")</f>
        <v>5</v>
      </c>
      <c r="H37" s="432" t="str">
        <f ca="1">IF(U30&lt;&gt;"",U30,"")</f>
        <v>その他・無回答</v>
      </c>
      <c r="I37" s="431" t="str">
        <f ca="1">IF(J37&lt;&gt;"",6,"")</f>
        <v/>
      </c>
      <c r="J37" s="432" t="str">
        <f ca="1">IF(V30&lt;&gt;"",V30,"")</f>
        <v/>
      </c>
      <c r="K37" s="321"/>
      <c r="L37" s="23"/>
      <c r="M37" s="23"/>
      <c r="N37" s="23"/>
      <c r="O37" s="48"/>
      <c r="P37" s="255"/>
      <c r="Q37" s="447"/>
      <c r="R37" s="255"/>
      <c r="S37" s="255"/>
      <c r="T37" s="255"/>
      <c r="U37" s="255"/>
      <c r="V37" s="255"/>
      <c r="W37" s="296"/>
      <c r="X37" s="255"/>
      <c r="Y37" s="46"/>
      <c r="Z37" s="48"/>
      <c r="AA37" s="255"/>
      <c r="AB37" s="49"/>
      <c r="AC37" s="52"/>
      <c r="AD37" s="52"/>
      <c r="AE37" s="52"/>
      <c r="AF37" s="52"/>
      <c r="AG37" s="52"/>
      <c r="AH37" s="52"/>
      <c r="AI37" s="51"/>
    </row>
    <row r="38" spans="1:35" s="33" customFormat="1" ht="20.100000000000001" customHeight="1">
      <c r="A38" s="48"/>
      <c r="B38" s="48"/>
      <c r="C38" s="48"/>
      <c r="D38" s="48"/>
      <c r="E38" s="431" t="str">
        <f ca="1">IF(F38&lt;&gt;"",7,"")</f>
        <v/>
      </c>
      <c r="F38" s="432" t="str">
        <f ca="1">IF(W30&lt;&gt;"",W30,"")</f>
        <v/>
      </c>
      <c r="G38" s="431" t="str">
        <f ca="1">IF(H38&lt;&gt;"",8,"")</f>
        <v/>
      </c>
      <c r="H38" s="432" t="str">
        <f ca="1">IF(X30&lt;&gt;"",X30,"")</f>
        <v/>
      </c>
      <c r="I38" s="431" t="str">
        <f ca="1">IF(J38&lt;&gt;"",9,"")</f>
        <v/>
      </c>
      <c r="J38" s="432" t="str">
        <f ca="1">IF(Y30&lt;&gt;"",Y30,"")</f>
        <v/>
      </c>
      <c r="K38" s="321"/>
      <c r="L38" s="23"/>
      <c r="M38" s="23"/>
      <c r="N38" s="23"/>
      <c r="O38" s="48"/>
      <c r="P38" s="302">
        <f ca="1">IF(INDIRECT("入力シート!AC"&amp;Q38)&lt;&gt;0,INDIRECT("入力シート!AC"&amp;Q38),"")</f>
        <v>96</v>
      </c>
      <c r="Q38" s="298">
        <f ca="1">Q27+1</f>
        <v>20</v>
      </c>
      <c r="R38" s="303">
        <f ca="1">P38+198</f>
        <v>294</v>
      </c>
      <c r="S38" s="298"/>
      <c r="T38" s="298"/>
      <c r="U38" s="298"/>
      <c r="V38" s="296"/>
      <c r="W38" s="255"/>
      <c r="X38" s="255"/>
      <c r="Y38" s="46"/>
      <c r="Z38" s="48"/>
      <c r="AA38" s="46"/>
      <c r="AB38" s="49"/>
      <c r="AC38" s="52"/>
      <c r="AD38" s="52"/>
      <c r="AE38" s="52"/>
      <c r="AF38" s="52"/>
      <c r="AG38" s="52"/>
      <c r="AH38" s="52"/>
      <c r="AI38" s="51"/>
    </row>
    <row r="39" spans="1:35" s="33" customFormat="1" ht="8.1" customHeight="1" thickBot="1">
      <c r="A39" s="48"/>
      <c r="B39" s="48"/>
      <c r="C39" s="48"/>
      <c r="D39" s="48"/>
      <c r="E39" s="48"/>
      <c r="F39" s="48"/>
      <c r="G39" s="48"/>
      <c r="H39" s="48"/>
      <c r="I39" s="48"/>
      <c r="J39" s="48"/>
      <c r="K39" s="48"/>
      <c r="L39" s="23"/>
      <c r="M39" s="23"/>
      <c r="N39" s="23"/>
      <c r="O39" s="48"/>
      <c r="S39" s="165" t="str">
        <f ca="1">IFERROR(INDIRECT(CHAR(AA47)&amp;AA41),"")</f>
        <v>よく行った</v>
      </c>
      <c r="T39" s="165"/>
      <c r="U39" s="165"/>
      <c r="V39" s="296"/>
      <c r="W39" s="255"/>
      <c r="X39" s="255"/>
      <c r="Y39" s="46"/>
      <c r="Z39" s="48"/>
      <c r="AA39" s="46"/>
      <c r="AB39" s="49"/>
      <c r="AC39" s="52"/>
      <c r="AD39" s="52"/>
      <c r="AE39" s="52"/>
      <c r="AF39" s="52"/>
      <c r="AG39" s="52"/>
      <c r="AH39" s="52"/>
      <c r="AI39" s="51"/>
    </row>
    <row r="40" spans="1:35" s="33" customFormat="1" ht="20.100000000000001" customHeight="1">
      <c r="A40" s="48"/>
      <c r="B40" s="624">
        <f ca="1">IF(P38&lt;&gt;"",P38,"")</f>
        <v>96</v>
      </c>
      <c r="C40" s="625"/>
      <c r="D40" s="48"/>
      <c r="E40" s="121" t="s">
        <v>47</v>
      </c>
      <c r="F40" s="653" t="str">
        <f ca="1">"「"&amp;S39&amp;"」を選択"</f>
        <v>「よく行った」を選択</v>
      </c>
      <c r="G40" s="653"/>
      <c r="H40" s="653"/>
      <c r="I40" s="653"/>
      <c r="J40" s="653"/>
      <c r="K40" s="66"/>
      <c r="L40" s="23"/>
      <c r="M40" s="23"/>
      <c r="N40" s="23"/>
      <c r="O40" s="48"/>
      <c r="P40" s="447" t="str">
        <f ca="1">IF(P38&lt;&gt;"",VLOOKUP(P38,入力シート!$AC$7:$AN$33,2,FALSE),"")</f>
        <v>調査対象学年の児童に対して，前年度までに，保護者に対して児童の家庭学習を促すような働きかけを行いましたか（国語／算数共通）</v>
      </c>
      <c r="Q40" s="165"/>
      <c r="R40" s="165"/>
      <c r="S40" s="165"/>
      <c r="T40" s="165"/>
      <c r="U40" s="165"/>
      <c r="V40" s="296"/>
      <c r="W40" s="255"/>
      <c r="X40" s="255"/>
      <c r="Y40" s="46"/>
      <c r="Z40" s="48"/>
      <c r="AA40" s="46"/>
      <c r="AB40" s="49"/>
      <c r="AC40" s="52"/>
      <c r="AD40" s="52"/>
      <c r="AE40" s="52"/>
      <c r="AF40" s="52"/>
      <c r="AG40" s="52"/>
      <c r="AH40" s="52"/>
      <c r="AI40" s="51"/>
    </row>
    <row r="41" spans="1:35" s="33" customFormat="1" ht="6" customHeight="1">
      <c r="A41" s="48"/>
      <c r="B41" s="628" t="str">
        <f ca="1">IF(P40&lt;&gt;"",P40,"")</f>
        <v>調査対象学年の児童に対して，前年度までに，保護者に対して児童の家庭学習を促すような働きかけを行いましたか（国語／算数共通）</v>
      </c>
      <c r="C41" s="629"/>
      <c r="D41" s="48"/>
      <c r="E41" s="48"/>
      <c r="F41" s="48"/>
      <c r="G41" s="48"/>
      <c r="H41" s="48"/>
      <c r="I41" s="48"/>
      <c r="J41" s="48"/>
      <c r="K41" s="48"/>
      <c r="L41" s="23"/>
      <c r="M41" s="23"/>
      <c r="N41" s="23"/>
      <c r="O41" s="48"/>
      <c r="P41" s="48"/>
      <c r="Q41" s="645" t="str">
        <f ca="1">IFERROR(IF(INDIRECT("'基礎データ（質問紙）'!"&amp;Q$4&amp;$R38)&lt;&gt;"",INDIRECT("'基礎データ（質問紙）'!"&amp;Q$4&amp;$R38),""),"")</f>
        <v>よく行った</v>
      </c>
      <c r="R41" s="645" t="str">
        <f t="shared" ref="R41:Z41" ca="1" si="9">IFERROR(IF(INDIRECT("'基礎データ（質問紙）'!"&amp;R$4&amp;$R38)&lt;&gt;"",INDIRECT("'基礎データ（質問紙）'!"&amp;R$4&amp;$R38),""),"")</f>
        <v>どちらかといえば，行った</v>
      </c>
      <c r="S41" s="645" t="str">
        <f t="shared" ca="1" si="9"/>
        <v>あまり行っていない</v>
      </c>
      <c r="T41" s="645" t="str">
        <f t="shared" ca="1" si="9"/>
        <v>全く行っていない</v>
      </c>
      <c r="U41" s="645" t="str">
        <f t="shared" ca="1" si="9"/>
        <v>その他・無回答</v>
      </c>
      <c r="V41" s="645" t="str">
        <f t="shared" ca="1" si="9"/>
        <v/>
      </c>
      <c r="W41" s="645" t="str">
        <f t="shared" ca="1" si="9"/>
        <v/>
      </c>
      <c r="X41" s="645" t="str">
        <f t="shared" ca="1" si="9"/>
        <v/>
      </c>
      <c r="Y41" s="645" t="str">
        <f t="shared" ca="1" si="9"/>
        <v/>
      </c>
      <c r="Z41" s="645" t="str">
        <f t="shared" ca="1" si="9"/>
        <v/>
      </c>
      <c r="AA41" s="654">
        <f>ROW()</f>
        <v>41</v>
      </c>
      <c r="AB41" s="49"/>
      <c r="AC41" s="52"/>
      <c r="AD41" s="52"/>
      <c r="AE41" s="52"/>
      <c r="AF41" s="52"/>
      <c r="AG41" s="52"/>
      <c r="AH41" s="52"/>
      <c r="AI41" s="51"/>
    </row>
    <row r="42" spans="1:35" s="33" customFormat="1" ht="13.5" customHeight="1">
      <c r="A42" s="48"/>
      <c r="B42" s="628"/>
      <c r="C42" s="629"/>
      <c r="D42" s="48"/>
      <c r="E42" s="48"/>
      <c r="F42" s="48"/>
      <c r="G42" s="48"/>
      <c r="H42" s="251"/>
      <c r="I42" s="48"/>
      <c r="J42" s="251"/>
      <c r="K42" s="48"/>
      <c r="L42" s="23"/>
      <c r="M42" s="23"/>
      <c r="N42" s="23"/>
      <c r="O42" s="48"/>
      <c r="P42" s="305"/>
      <c r="Q42" s="646"/>
      <c r="R42" s="646"/>
      <c r="S42" s="646"/>
      <c r="T42" s="646"/>
      <c r="U42" s="646"/>
      <c r="V42" s="646"/>
      <c r="W42" s="646"/>
      <c r="X42" s="646"/>
      <c r="Y42" s="646"/>
      <c r="Z42" s="646"/>
      <c r="AA42" s="654"/>
      <c r="AB42" s="49"/>
      <c r="AC42" s="52"/>
      <c r="AD42" s="52"/>
      <c r="AE42" s="52"/>
      <c r="AF42" s="52"/>
      <c r="AG42" s="52"/>
      <c r="AH42" s="52"/>
      <c r="AI42" s="51"/>
    </row>
    <row r="43" spans="1:35" s="33" customFormat="1" ht="13.5" customHeight="1">
      <c r="A43" s="48"/>
      <c r="B43" s="628"/>
      <c r="C43" s="629"/>
      <c r="D43" s="48"/>
      <c r="E43" s="48"/>
      <c r="F43" s="48"/>
      <c r="G43" s="48"/>
      <c r="H43" s="48"/>
      <c r="I43" s="48"/>
      <c r="J43" s="48"/>
      <c r="K43" s="48"/>
      <c r="L43" s="23"/>
      <c r="M43" s="23"/>
      <c r="N43" s="23"/>
      <c r="O43" s="48"/>
      <c r="P43" s="447" t="s">
        <v>0</v>
      </c>
      <c r="Q43" s="340" t="str">
        <f ca="1">IF($P38&lt;&gt;"",IF(VLOOKUP($P38,入力シート!$AC$7:$AN$26,Q$3,FALSE)&lt;&gt;"",VLOOKUP($P38,入力シート!$AC$7:$AN$26,Q$3,FALSE),""),"")</f>
        <v>○</v>
      </c>
      <c r="R43" s="340" t="str">
        <f ca="1">IF($P38&lt;&gt;"",IF(VLOOKUP($P38,入力シート!$AC$7:$AN$26,R$3,FALSE)&lt;&gt;"",VLOOKUP($P38,入力シート!$AC$7:$AN$26,R$3,FALSE),""),"")</f>
        <v/>
      </c>
      <c r="S43" s="340" t="str">
        <f ca="1">IF($P38&lt;&gt;"",IF(VLOOKUP($P38,入力シート!$AC$7:$AN$26,S$3,FALSE)&lt;&gt;"",VLOOKUP($P38,入力シート!$AC$7:$AN$26,S$3,FALSE),""),"")</f>
        <v/>
      </c>
      <c r="T43" s="340" t="str">
        <f ca="1">IF($P38&lt;&gt;"",IF(VLOOKUP($P38,入力シート!$AC$7:$AN$26,T$3,FALSE)&lt;&gt;"",VLOOKUP($P38,入力シート!$AC$7:$AN$26,T$3,FALSE),""),"")</f>
        <v/>
      </c>
      <c r="U43" s="340" t="str">
        <f ca="1">IF($P38&lt;&gt;"",IF(VLOOKUP($P38,入力シート!$AC$7:$AN$26,U$3,FALSE)&lt;&gt;"",VLOOKUP($P38,入力シート!$AC$7:$AN$26,U$3,FALSE),""),"")</f>
        <v/>
      </c>
      <c r="V43" s="340" t="str">
        <f ca="1">IF($P38&lt;&gt;"",IF(VLOOKUP($P38,入力シート!$AC$7:$AN$26,V$3,FALSE)&lt;&gt;"",VLOOKUP($P38,入力シート!$AC$7:$AN$26,V$3,FALSE),""),"")</f>
        <v/>
      </c>
      <c r="W43" s="340" t="str">
        <f ca="1">IF($P38&lt;&gt;"",IF(VLOOKUP($P38,入力シート!$AC$7:$AN$26,W$3,FALSE)&lt;&gt;"",VLOOKUP($P38,入力シート!$AC$7:$AN$26,W$3,FALSE),""),"")</f>
        <v/>
      </c>
      <c r="X43" s="340" t="str">
        <f ca="1">IF($P38&lt;&gt;"",IF(VLOOKUP($P38,入力シート!$AC$7:$AN$26,X$3,FALSE)&lt;&gt;"",VLOOKUP($P38,入力シート!$AC$7:$AN$26,X$3,FALSE),""),"")</f>
        <v/>
      </c>
      <c r="Y43" s="340" t="str">
        <f ca="1">IF($P38&lt;&gt;"",IF(VLOOKUP($P38,入力シート!$AC$7:$AN$26,Y$3,FALSE)&lt;&gt;"",VLOOKUP($P38,入力シート!$AC$7:$AN$26,Y$3,FALSE),""),"")</f>
        <v/>
      </c>
      <c r="Z43" s="340" t="str">
        <f ca="1">IF($P38&lt;&gt;"",IF(VLOOKUP($P38,入力シート!$AC$7:$AN$26,Z$3,FALSE)&lt;&gt;"",VLOOKUP($P38,入力シート!$AC$7:$AN$26,Z$3,FALSE),""),"")</f>
        <v/>
      </c>
      <c r="AA43" s="46"/>
      <c r="AB43" s="49"/>
      <c r="AC43" s="52"/>
      <c r="AD43" s="52"/>
      <c r="AE43" s="52"/>
      <c r="AF43" s="52"/>
      <c r="AG43" s="52"/>
      <c r="AH43" s="52"/>
      <c r="AI43" s="51"/>
    </row>
    <row r="44" spans="1:35" s="33" customFormat="1" ht="15" customHeight="1">
      <c r="A44" s="48"/>
      <c r="B44" s="628"/>
      <c r="C44" s="629"/>
      <c r="D44" s="48"/>
      <c r="E44" s="48"/>
      <c r="F44" s="48"/>
      <c r="G44" s="48"/>
      <c r="H44" s="48"/>
      <c r="I44" s="48"/>
      <c r="J44" s="48"/>
      <c r="K44" s="48"/>
      <c r="L44" s="23"/>
      <c r="M44" s="23"/>
      <c r="N44" s="23"/>
      <c r="O44" s="48"/>
      <c r="P44" s="447" t="s">
        <v>35</v>
      </c>
      <c r="Q44" s="254">
        <f ca="1">IF($P38&lt;&gt;"",IF(VLOOKUP($P38,'基礎データ（質問紙）'!$M$4:$X$210,Q$3,FALSE)&lt;&gt;"",VLOOKUP($P38,'基礎データ（質問紙）'!$M$4:$X$210,Q$3,FALSE),""),"")</f>
        <v>40.799999999999997</v>
      </c>
      <c r="R44" s="254">
        <f ca="1">IF($P38&lt;&gt;"",IF(VLOOKUP($P38,'基礎データ（質問紙）'!$M$4:$X$210,R$3,FALSE)&lt;&gt;"",VLOOKUP($P38,'基礎データ（質問紙）'!$M$4:$X$210,R$3,FALSE),""),"")</f>
        <v>56.8</v>
      </c>
      <c r="S44" s="254">
        <f ca="1">IF($P38&lt;&gt;"",IF(VLOOKUP($P38,'基礎データ（質問紙）'!$M$4:$X$210,S$3,FALSE)&lt;&gt;"",VLOOKUP($P38,'基礎データ（質問紙）'!$M$4:$X$210,S$3,FALSE),""),"")</f>
        <v>2.1</v>
      </c>
      <c r="T44" s="254">
        <f ca="1">IF($P38&lt;&gt;"",IF(VLOOKUP($P38,'基礎データ（質問紙）'!$M$4:$X$210,T$3,FALSE)&lt;&gt;"",VLOOKUP($P38,'基礎データ（質問紙）'!$M$4:$X$210,T$3,FALSE),""),"")</f>
        <v>0.3</v>
      </c>
      <c r="U44" s="254">
        <f ca="1">IF($P38&lt;&gt;"",IF(VLOOKUP($P38,'基礎データ（質問紙）'!$M$4:$X$210,U$3,FALSE)&lt;&gt;"",VLOOKUP($P38,'基礎データ（質問紙）'!$M$4:$X$210,U$3,FALSE),""),"")</f>
        <v>0</v>
      </c>
      <c r="V44" s="254" t="str">
        <f ca="1">IF($P38&lt;&gt;"",IF(VLOOKUP($P38,'基礎データ（質問紙）'!$M$4:$X$210,V$3,FALSE)&lt;&gt;"",VLOOKUP($P38,'基礎データ（質問紙）'!$M$4:$X$210,V$3,FALSE),""),"")</f>
        <v/>
      </c>
      <c r="W44" s="254" t="str">
        <f ca="1">IF($P38&lt;&gt;"",IF(VLOOKUP($P38,'基礎データ（質問紙）'!$M$4:$X$210,W$3,FALSE)&lt;&gt;"",VLOOKUP($P38,'基礎データ（質問紙）'!$M$4:$X$210,W$3,FALSE),""),"")</f>
        <v/>
      </c>
      <c r="X44" s="254" t="str">
        <f ca="1">IF($P38&lt;&gt;"",IF(VLOOKUP($P38,'基礎データ（質問紙）'!$M$4:$X$210,X$3,FALSE)&lt;&gt;"",VLOOKUP($P38,'基礎データ（質問紙）'!$M$4:$X$210,X$3,FALSE),""),"")</f>
        <v/>
      </c>
      <c r="Y44" s="254" t="str">
        <f ca="1">IF($P38&lt;&gt;"",IF(VLOOKUP($P38,'基礎データ（質問紙）'!$M$4:$X$210,Y$3,FALSE)&lt;&gt;"",VLOOKUP($P38,'基礎データ（質問紙）'!$M$4:$X$210,Y$3,FALSE),""),"")</f>
        <v/>
      </c>
      <c r="Z44" s="254" t="str">
        <f ca="1">IF($P38&lt;&gt;"",IF(VLOOKUP($P38,'基礎データ（質問紙）'!$M$4:$X$210,Z$3,FALSE)&lt;&gt;"",VLOOKUP($P38,'基礎データ（質問紙）'!$M$4:$X$210,Z$3,FALSE),""),"")</f>
        <v/>
      </c>
      <c r="AA44" s="46">
        <f ca="1">(P38-14)*2+3</f>
        <v>167</v>
      </c>
      <c r="AB44" s="49"/>
      <c r="AC44" s="52"/>
      <c r="AD44" s="52"/>
      <c r="AE44" s="52"/>
      <c r="AF44" s="52"/>
      <c r="AG44" s="52"/>
      <c r="AH44" s="52"/>
      <c r="AI44" s="51"/>
    </row>
    <row r="45" spans="1:35" s="33" customFormat="1" ht="8.1" customHeight="1">
      <c r="A45" s="48"/>
      <c r="B45" s="628"/>
      <c r="C45" s="629"/>
      <c r="D45" s="48"/>
      <c r="E45" s="48"/>
      <c r="F45" s="48"/>
      <c r="G45" s="48"/>
      <c r="H45" s="48"/>
      <c r="I45" s="48"/>
      <c r="J45" s="48"/>
      <c r="K45" s="48"/>
      <c r="L45" s="23"/>
      <c r="M45" s="23"/>
      <c r="N45" s="23"/>
      <c r="O45" s="48"/>
      <c r="P45" s="644" t="s">
        <v>36</v>
      </c>
      <c r="Q45" s="642">
        <f t="shared" ref="Q45:Z46" ca="1" si="10">IF($P38&lt;&gt;"",IF(INDIRECT("'基礎データ（質問紙）'!"&amp;Q$4&amp;$AA44+3)&lt;&gt;"",INDIRECT("'基礎データ（質問紙）'!"&amp;Q$4&amp;$AA44+3),""),"")</f>
        <v>55.8</v>
      </c>
      <c r="R45" s="642">
        <f t="shared" ca="1" si="10"/>
        <v>41.5</v>
      </c>
      <c r="S45" s="642">
        <f t="shared" ca="1" si="10"/>
        <v>2.5</v>
      </c>
      <c r="T45" s="642">
        <f t="shared" ca="1" si="10"/>
        <v>0.1</v>
      </c>
      <c r="U45" s="642">
        <f t="shared" ca="1" si="10"/>
        <v>0.2</v>
      </c>
      <c r="V45" s="642" t="str">
        <f t="shared" ca="1" si="10"/>
        <v/>
      </c>
      <c r="W45" s="642" t="str">
        <f t="shared" ca="1" si="10"/>
        <v/>
      </c>
      <c r="X45" s="642" t="str">
        <f t="shared" ca="1" si="10"/>
        <v/>
      </c>
      <c r="Y45" s="642" t="str">
        <f t="shared" ca="1" si="10"/>
        <v/>
      </c>
      <c r="Z45" s="642" t="str">
        <f t="shared" ca="1" si="10"/>
        <v/>
      </c>
      <c r="AA45" s="255"/>
      <c r="AB45" s="49"/>
      <c r="AC45" s="52"/>
      <c r="AD45" s="52"/>
      <c r="AE45" s="52"/>
      <c r="AF45" s="52"/>
      <c r="AG45" s="52"/>
      <c r="AH45" s="52"/>
      <c r="AI45" s="51"/>
    </row>
    <row r="46" spans="1:35" s="33" customFormat="1" ht="12" customHeight="1">
      <c r="A46" s="48"/>
      <c r="B46" s="628"/>
      <c r="C46" s="629"/>
      <c r="D46" s="48"/>
      <c r="E46" s="48"/>
      <c r="F46" s="48"/>
      <c r="G46" s="48"/>
      <c r="H46" s="48"/>
      <c r="I46" s="48"/>
      <c r="J46" s="48"/>
      <c r="K46" s="48"/>
      <c r="L46" s="23"/>
      <c r="M46" s="23"/>
      <c r="N46" s="23"/>
      <c r="O46" s="48"/>
      <c r="P46" s="644"/>
      <c r="Q46" s="643" t="str">
        <f t="shared" ca="1" si="10"/>
        <v/>
      </c>
      <c r="R46" s="643" t="str">
        <f t="shared" ca="1" si="10"/>
        <v/>
      </c>
      <c r="S46" s="643" t="str">
        <f t="shared" ca="1" si="10"/>
        <v/>
      </c>
      <c r="T46" s="643" t="str">
        <f t="shared" ca="1" si="10"/>
        <v/>
      </c>
      <c r="U46" s="643" t="str">
        <f t="shared" ca="1" si="10"/>
        <v/>
      </c>
      <c r="V46" s="643" t="str">
        <f t="shared" ca="1" si="10"/>
        <v/>
      </c>
      <c r="W46" s="643" t="str">
        <f t="shared" ca="1" si="10"/>
        <v/>
      </c>
      <c r="X46" s="643" t="str">
        <f t="shared" ca="1" si="10"/>
        <v/>
      </c>
      <c r="Y46" s="643" t="str">
        <f t="shared" ca="1" si="10"/>
        <v/>
      </c>
      <c r="Z46" s="643" t="str">
        <f t="shared" ca="1" si="10"/>
        <v/>
      </c>
      <c r="AB46" s="49"/>
      <c r="AC46" s="52"/>
      <c r="AD46" s="52"/>
      <c r="AE46" s="52"/>
      <c r="AF46" s="52"/>
      <c r="AG46" s="52"/>
      <c r="AH46" s="52"/>
      <c r="AI46" s="51"/>
    </row>
    <row r="47" spans="1:35" s="33" customFormat="1" ht="20.100000000000001" customHeight="1" thickBot="1">
      <c r="A47" s="48"/>
      <c r="B47" s="630"/>
      <c r="C47" s="631"/>
      <c r="D47" s="48"/>
      <c r="E47" s="431">
        <f ca="1">IF(F47&lt;&gt;"",1,"")</f>
        <v>1</v>
      </c>
      <c r="F47" s="432" t="str">
        <f ca="1">IF(Q41&lt;&gt;"",Q41,"")</f>
        <v>よく行った</v>
      </c>
      <c r="G47" s="431">
        <f ca="1">IF(H47&lt;&gt;"",2,"")</f>
        <v>2</v>
      </c>
      <c r="H47" s="432" t="str">
        <f ca="1">IF(R41&lt;&gt;"",R41,"")</f>
        <v>どちらかといえば，行った</v>
      </c>
      <c r="I47" s="431">
        <f ca="1">IF(J47&lt;&gt;"",3,"")</f>
        <v>3</v>
      </c>
      <c r="J47" s="432" t="str">
        <f ca="1">IF(S41&lt;&gt;"",S41,"")</f>
        <v>あまり行っていない</v>
      </c>
      <c r="K47" s="319"/>
      <c r="L47" s="23"/>
      <c r="M47" s="23"/>
      <c r="N47" s="23"/>
      <c r="O47" s="48"/>
      <c r="P47" s="255"/>
      <c r="Q47" s="255">
        <f t="shared" ref="Q47:Z47" ca="1" si="11">IF(Q43="○",CELL("col",Q43),"")</f>
        <v>17</v>
      </c>
      <c r="R47" s="255" t="str">
        <f t="shared" ca="1" si="11"/>
        <v/>
      </c>
      <c r="S47" s="255" t="str">
        <f t="shared" ca="1" si="11"/>
        <v/>
      </c>
      <c r="T47" s="255" t="str">
        <f t="shared" ca="1" si="11"/>
        <v/>
      </c>
      <c r="U47" s="255" t="str">
        <f t="shared" ca="1" si="11"/>
        <v/>
      </c>
      <c r="V47" s="255" t="str">
        <f t="shared" ca="1" si="11"/>
        <v/>
      </c>
      <c r="W47" s="255" t="str">
        <f t="shared" ca="1" si="11"/>
        <v/>
      </c>
      <c r="X47" s="255" t="str">
        <f t="shared" ca="1" si="11"/>
        <v/>
      </c>
      <c r="Y47" s="255" t="str">
        <f t="shared" ca="1" si="11"/>
        <v/>
      </c>
      <c r="Z47" s="255" t="str">
        <f t="shared" ca="1" si="11"/>
        <v/>
      </c>
      <c r="AA47" s="296">
        <f ca="1">SUM(Q47:Z47)+64</f>
        <v>81</v>
      </c>
      <c r="AB47" s="49"/>
      <c r="AC47" s="52"/>
      <c r="AD47" s="52"/>
      <c r="AE47" s="52"/>
      <c r="AF47" s="52"/>
      <c r="AG47" s="52"/>
      <c r="AH47" s="52"/>
      <c r="AI47" s="51"/>
    </row>
    <row r="48" spans="1:35" s="33" customFormat="1" ht="20.100000000000001" customHeight="1">
      <c r="A48" s="48"/>
      <c r="B48" s="48"/>
      <c r="C48" s="48"/>
      <c r="D48" s="48"/>
      <c r="E48" s="431">
        <f ca="1">IF(F48&lt;&gt;"",4,"")</f>
        <v>4</v>
      </c>
      <c r="F48" s="432" t="str">
        <f ca="1">IF(T41&lt;&gt;"",T41,"")</f>
        <v>全く行っていない</v>
      </c>
      <c r="G48" s="431">
        <f ca="1">IF(H48&lt;&gt;"",5,"")</f>
        <v>5</v>
      </c>
      <c r="H48" s="432" t="str">
        <f ca="1">IF(U41&lt;&gt;"",U41,"")</f>
        <v>その他・無回答</v>
      </c>
      <c r="I48" s="431" t="str">
        <f ca="1">IF(J48&lt;&gt;"",6,"")</f>
        <v/>
      </c>
      <c r="J48" s="432" t="str">
        <f ca="1">IF(V41&lt;&gt;"",V41,"")</f>
        <v/>
      </c>
      <c r="K48" s="319"/>
      <c r="L48" s="23"/>
      <c r="M48" s="23"/>
      <c r="N48" s="23"/>
      <c r="O48" s="48"/>
      <c r="P48" s="48"/>
      <c r="Q48" s="48"/>
      <c r="R48" s="48"/>
      <c r="S48" s="48"/>
      <c r="T48" s="298"/>
      <c r="U48" s="298"/>
      <c r="V48" s="296"/>
      <c r="W48" s="255"/>
      <c r="X48" s="255"/>
      <c r="Y48" s="46"/>
      <c r="Z48" s="48"/>
      <c r="AA48" s="46"/>
      <c r="AB48" s="49"/>
      <c r="AC48" s="52"/>
      <c r="AD48" s="52"/>
      <c r="AE48" s="52"/>
      <c r="AF48" s="52"/>
      <c r="AG48" s="52"/>
      <c r="AH48" s="52"/>
      <c r="AI48" s="51"/>
    </row>
    <row r="49" spans="1:35" s="33" customFormat="1" ht="20.100000000000001" customHeight="1">
      <c r="A49" s="48"/>
      <c r="B49" s="48"/>
      <c r="C49" s="48"/>
      <c r="D49" s="48"/>
      <c r="E49" s="431" t="str">
        <f ca="1">IF(F49&lt;&gt;"",7,"")</f>
        <v/>
      </c>
      <c r="F49" s="432" t="str">
        <f ca="1">IF(W41&lt;&gt;"",W41,"")</f>
        <v/>
      </c>
      <c r="G49" s="431" t="str">
        <f ca="1">IF(H49&lt;&gt;"",8,"")</f>
        <v/>
      </c>
      <c r="H49" s="432" t="str">
        <f ca="1">IF(X41&lt;&gt;"",X41,"")</f>
        <v/>
      </c>
      <c r="I49" s="431" t="str">
        <f ca="1">IF(J49&lt;&gt;"",9,"")</f>
        <v/>
      </c>
      <c r="J49" s="432" t="str">
        <f ca="1">IF(Y41&lt;&gt;"",Y41,"")</f>
        <v/>
      </c>
      <c r="K49" s="319"/>
      <c r="L49" s="23"/>
      <c r="M49" s="23"/>
      <c r="N49" s="23"/>
      <c r="O49" s="48"/>
      <c r="P49" s="302">
        <f ca="1">IF(INDIRECT("入力シート!AC"&amp;Q49)&lt;&gt;0,INDIRECT("入力シート!AC"&amp;Q49),"")</f>
        <v>101</v>
      </c>
      <c r="Q49" s="298">
        <f ca="1">Q38+1</f>
        <v>21</v>
      </c>
      <c r="R49" s="303">
        <f ca="1">P49+198</f>
        <v>299</v>
      </c>
      <c r="S49" s="165" t="str">
        <f ca="1">IFERROR(INDIRECT(CHAR(AA56)&amp;AA51),"")</f>
        <v>よくしている</v>
      </c>
      <c r="T49" s="165"/>
      <c r="U49" s="165"/>
      <c r="V49" s="296"/>
      <c r="W49" s="255"/>
      <c r="X49" s="255"/>
      <c r="Y49" s="46"/>
      <c r="Z49" s="48"/>
      <c r="AA49" s="46"/>
      <c r="AB49" s="49"/>
      <c r="AC49" s="52"/>
      <c r="AD49" s="52"/>
      <c r="AE49" s="52"/>
      <c r="AF49" s="52"/>
      <c r="AG49" s="52"/>
      <c r="AH49" s="52"/>
      <c r="AI49" s="51"/>
    </row>
    <row r="50" spans="1:35" s="33" customFormat="1" ht="8.1" customHeight="1" thickBot="1">
      <c r="A50" s="48"/>
      <c r="B50" s="48"/>
      <c r="C50" s="48"/>
      <c r="D50" s="48"/>
      <c r="E50" s="433"/>
      <c r="F50" s="433"/>
      <c r="G50" s="433"/>
      <c r="H50" s="433"/>
      <c r="I50" s="433"/>
      <c r="J50" s="433"/>
      <c r="K50" s="48"/>
      <c r="L50" s="23"/>
      <c r="M50" s="23"/>
      <c r="N50" s="23"/>
      <c r="O50" s="48"/>
      <c r="P50" s="447" t="str">
        <f ca="1">IF(P49&lt;&gt;"",VLOOKUP(P49,入力シート!$AC$7:$AN$33,2,FALSE),"")</f>
        <v>校長のリーダーシップのもと，研修リーダー等を校内に設け，校内研修の実施計画を整備するなど，組織的，継続的な研修を行っていますか</v>
      </c>
      <c r="Q50" s="165"/>
      <c r="R50" s="165"/>
      <c r="S50" s="165"/>
      <c r="T50" s="165"/>
      <c r="U50" s="165"/>
      <c r="V50" s="296"/>
      <c r="W50" s="255"/>
      <c r="X50" s="255"/>
      <c r="Y50" s="46"/>
      <c r="Z50" s="48"/>
      <c r="AA50" s="46"/>
      <c r="AB50" s="49"/>
      <c r="AC50" s="52"/>
      <c r="AD50" s="52"/>
      <c r="AE50" s="52"/>
      <c r="AF50" s="52"/>
      <c r="AG50" s="52"/>
      <c r="AH50" s="52"/>
      <c r="AI50" s="51"/>
    </row>
    <row r="51" spans="1:35" s="33" customFormat="1" ht="20.100000000000001" customHeight="1">
      <c r="A51" s="48"/>
      <c r="B51" s="624">
        <f ca="1">IF(P49&lt;&gt;"",P49,"")</f>
        <v>101</v>
      </c>
      <c r="C51" s="625"/>
      <c r="D51" s="48"/>
      <c r="E51" s="121" t="s">
        <v>47</v>
      </c>
      <c r="F51" s="653" t="str">
        <f ca="1">"「"&amp;S49&amp;"」を選択"</f>
        <v>「よくしている」を選択</v>
      </c>
      <c r="G51" s="653"/>
      <c r="H51" s="653"/>
      <c r="I51" s="653"/>
      <c r="J51" s="653"/>
      <c r="K51" s="66"/>
      <c r="L51" s="23"/>
      <c r="M51" s="23"/>
      <c r="N51" s="23"/>
      <c r="O51" s="48"/>
      <c r="P51" s="305"/>
      <c r="Q51" s="306" t="str">
        <f t="shared" ref="Q51:Z51" ca="1" si="12">IFERROR(IF(INDIRECT("'基礎データ（質問紙）'!"&amp;Q$4&amp;$R49)&lt;&gt;"",INDIRECT("'基礎データ（質問紙）'!"&amp;Q$4&amp;$R49),""),"")</f>
        <v>よくしている</v>
      </c>
      <c r="R51" s="306" t="str">
        <f t="shared" ca="1" si="12"/>
        <v>どちらかといえば，している</v>
      </c>
      <c r="S51" s="306" t="str">
        <f t="shared" ca="1" si="12"/>
        <v>あまりしていない</v>
      </c>
      <c r="T51" s="306" t="str">
        <f t="shared" ca="1" si="12"/>
        <v>全くしていない</v>
      </c>
      <c r="U51" s="306" t="str">
        <f t="shared" ca="1" si="12"/>
        <v>その他・無回答</v>
      </c>
      <c r="V51" s="306" t="str">
        <f t="shared" ca="1" si="12"/>
        <v/>
      </c>
      <c r="W51" s="306" t="str">
        <f t="shared" ca="1" si="12"/>
        <v/>
      </c>
      <c r="X51" s="306" t="str">
        <f t="shared" ca="1" si="12"/>
        <v/>
      </c>
      <c r="Y51" s="306" t="str">
        <f t="shared" ca="1" si="12"/>
        <v/>
      </c>
      <c r="Z51" s="306" t="str">
        <f t="shared" ca="1" si="12"/>
        <v/>
      </c>
      <c r="AA51" s="46">
        <f>ROW()</f>
        <v>51</v>
      </c>
      <c r="AB51" s="49"/>
      <c r="AC51" s="52"/>
      <c r="AD51" s="52"/>
      <c r="AE51" s="52"/>
      <c r="AF51" s="52"/>
      <c r="AG51" s="52"/>
      <c r="AH51" s="52"/>
      <c r="AI51" s="51"/>
    </row>
    <row r="52" spans="1:35" s="33" customFormat="1" ht="6" customHeight="1">
      <c r="A52" s="48"/>
      <c r="B52" s="647" t="str">
        <f ca="1">IF(P50&lt;&gt;"",P50,"")</f>
        <v>校長のリーダーシップのもと，研修リーダー等を校内に設け，校内研修の実施計画を整備するなど，組織的，継続的な研修を行っていますか</v>
      </c>
      <c r="C52" s="648"/>
      <c r="D52" s="48"/>
      <c r="E52" s="48"/>
      <c r="F52" s="48"/>
      <c r="G52" s="48"/>
      <c r="H52" s="48"/>
      <c r="I52" s="48"/>
      <c r="J52" s="48"/>
      <c r="K52" s="48"/>
      <c r="L52" s="23"/>
      <c r="M52" s="23"/>
      <c r="N52" s="23"/>
      <c r="O52" s="48"/>
      <c r="P52" s="48"/>
      <c r="Q52" s="48"/>
      <c r="R52" s="48"/>
      <c r="S52" s="48"/>
      <c r="T52" s="48"/>
      <c r="U52" s="48"/>
      <c r="V52" s="48"/>
      <c r="W52" s="48"/>
      <c r="X52" s="48"/>
      <c r="Y52" s="48"/>
      <c r="Z52" s="48"/>
      <c r="AA52" s="46"/>
      <c r="AB52" s="49"/>
      <c r="AC52" s="52"/>
      <c r="AD52" s="52"/>
      <c r="AE52" s="52"/>
      <c r="AF52" s="52"/>
      <c r="AG52" s="52"/>
      <c r="AH52" s="52"/>
      <c r="AI52" s="51"/>
    </row>
    <row r="53" spans="1:35" s="33" customFormat="1" ht="13.5" customHeight="1">
      <c r="A53" s="48"/>
      <c r="B53" s="649"/>
      <c r="C53" s="650"/>
      <c r="D53" s="48"/>
      <c r="E53" s="48"/>
      <c r="F53" s="48"/>
      <c r="G53" s="48"/>
      <c r="H53" s="251"/>
      <c r="I53" s="48"/>
      <c r="J53" s="251"/>
      <c r="K53" s="48"/>
      <c r="L53" s="23"/>
      <c r="M53" s="23"/>
      <c r="N53" s="23"/>
      <c r="O53" s="48"/>
      <c r="P53" s="447" t="s">
        <v>0</v>
      </c>
      <c r="Q53" s="340" t="str">
        <f ca="1">IF($P49&lt;&gt;"",IF(VLOOKUP($P49,入力シート!$AC$7:$AN$26,Q$3,FALSE)&lt;&gt;"",VLOOKUP($P49,入力シート!$AC$7:$AN$26,Q$3,FALSE),""),"")</f>
        <v>○</v>
      </c>
      <c r="R53" s="340" t="str">
        <f ca="1">IF($P49&lt;&gt;"",IF(VLOOKUP($P49,入力シート!$AC$7:$AN$26,R$3,FALSE)&lt;&gt;"",VLOOKUP($P49,入力シート!$AC$7:$AN$26,R$3,FALSE),""),"")</f>
        <v/>
      </c>
      <c r="S53" s="340" t="str">
        <f ca="1">IF($P49&lt;&gt;"",IF(VLOOKUP($P49,入力シート!$AC$7:$AN$26,S$3,FALSE)&lt;&gt;"",VLOOKUP($P49,入力シート!$AC$7:$AN$26,S$3,FALSE),""),"")</f>
        <v/>
      </c>
      <c r="T53" s="340" t="str">
        <f ca="1">IF($P49&lt;&gt;"",IF(VLOOKUP($P49,入力シート!$AC$7:$AN$26,T$3,FALSE)&lt;&gt;"",VLOOKUP($P49,入力シート!$AC$7:$AN$26,T$3,FALSE),""),"")</f>
        <v/>
      </c>
      <c r="U53" s="340" t="str">
        <f ca="1">IF($P49&lt;&gt;"",IF(VLOOKUP($P49,入力シート!$AC$7:$AN$26,U$3,FALSE)&lt;&gt;"",VLOOKUP($P49,入力シート!$AC$7:$AN$26,U$3,FALSE),""),"")</f>
        <v/>
      </c>
      <c r="V53" s="340" t="str">
        <f ca="1">IF($P49&lt;&gt;"",IF(VLOOKUP($P49,入力シート!$AC$7:$AN$26,V$3,FALSE)&lt;&gt;"",VLOOKUP($P49,入力シート!$AC$7:$AN$26,V$3,FALSE),""),"")</f>
        <v/>
      </c>
      <c r="W53" s="340" t="str">
        <f ca="1">IF($P49&lt;&gt;"",IF(VLOOKUP($P49,入力シート!$AC$7:$AN$26,W$3,FALSE)&lt;&gt;"",VLOOKUP($P49,入力シート!$AC$7:$AN$26,W$3,FALSE),""),"")</f>
        <v/>
      </c>
      <c r="X53" s="340" t="str">
        <f ca="1">IF($P49&lt;&gt;"",IF(VLOOKUP($P49,入力シート!$AC$7:$AN$26,X$3,FALSE)&lt;&gt;"",VLOOKUP($P49,入力シート!$AC$7:$AN$26,X$3,FALSE),""),"")</f>
        <v/>
      </c>
      <c r="Y53" s="340" t="str">
        <f ca="1">IF($P49&lt;&gt;"",IF(VLOOKUP($P49,入力シート!$AC$7:$AN$26,Y$3,FALSE)&lt;&gt;"",VLOOKUP($P49,入力シート!$AC$7:$AN$26,Y$3,FALSE),""),"")</f>
        <v/>
      </c>
      <c r="Z53" s="340" t="str">
        <f ca="1">IF($P49&lt;&gt;"",IF(VLOOKUP($P49,入力シート!$AC$7:$AN$26,Z$3,FALSE)&lt;&gt;"",VLOOKUP($P49,入力シート!$AC$7:$AN$26,Z$3,FALSE),""),"")</f>
        <v/>
      </c>
      <c r="AA53" s="46"/>
      <c r="AB53" s="49"/>
      <c r="AC53" s="52"/>
      <c r="AD53" s="52"/>
      <c r="AE53" s="52"/>
      <c r="AF53" s="52"/>
      <c r="AG53" s="52"/>
      <c r="AH53" s="52"/>
      <c r="AI53" s="51"/>
    </row>
    <row r="54" spans="1:35" s="33" customFormat="1" ht="15" customHeight="1">
      <c r="A54" s="48"/>
      <c r="B54" s="649"/>
      <c r="C54" s="650"/>
      <c r="D54" s="48"/>
      <c r="E54" s="48"/>
      <c r="F54" s="48"/>
      <c r="G54" s="48"/>
      <c r="H54" s="48"/>
      <c r="I54" s="48"/>
      <c r="J54" s="48"/>
      <c r="K54" s="48"/>
      <c r="L54" s="23"/>
      <c r="M54" s="23"/>
      <c r="N54" s="23"/>
      <c r="O54" s="48"/>
      <c r="P54" s="447" t="s">
        <v>35</v>
      </c>
      <c r="Q54" s="254">
        <f ca="1">IF($P49&lt;&gt;"",IF(VLOOKUP($P49,'基礎データ（質問紙）'!$M$4:$X$210,Q$3,FALSE)&lt;&gt;"",VLOOKUP($P49,'基礎データ（質問紙）'!$M$4:$X$210,Q$3,FALSE),""),"")</f>
        <v>69.900000000000006</v>
      </c>
      <c r="R54" s="254">
        <f ca="1">IF($P49&lt;&gt;"",IF(VLOOKUP($P49,'基礎データ（質問紙）'!$M$4:$X$210,R$3,FALSE)&lt;&gt;"",VLOOKUP($P49,'基礎データ（質問紙）'!$M$4:$X$210,R$3,FALSE),""),"")</f>
        <v>30.1</v>
      </c>
      <c r="S54" s="254">
        <f ca="1">IF($P49&lt;&gt;"",IF(VLOOKUP($P49,'基礎データ（質問紙）'!$M$4:$X$210,S$3,FALSE)&lt;&gt;"",VLOOKUP($P49,'基礎データ（質問紙）'!$M$4:$X$210,S$3,FALSE),""),"")</f>
        <v>0</v>
      </c>
      <c r="T54" s="254">
        <f ca="1">IF($P49&lt;&gt;"",IF(VLOOKUP($P49,'基礎データ（質問紙）'!$M$4:$X$210,T$3,FALSE)&lt;&gt;"",VLOOKUP($P49,'基礎データ（質問紙）'!$M$4:$X$210,T$3,FALSE),""),"")</f>
        <v>0</v>
      </c>
      <c r="U54" s="254">
        <f ca="1">IF($P49&lt;&gt;"",IF(VLOOKUP($P49,'基礎データ（質問紙）'!$M$4:$X$210,U$3,FALSE)&lt;&gt;"",VLOOKUP($P49,'基礎データ（質問紙）'!$M$4:$X$210,U$3,FALSE),""),"")</f>
        <v>0</v>
      </c>
      <c r="V54" s="254" t="str">
        <f ca="1">IF($P49&lt;&gt;"",IF(VLOOKUP($P49,'基礎データ（質問紙）'!$M$4:$X$210,V$3,FALSE)&lt;&gt;"",VLOOKUP($P49,'基礎データ（質問紙）'!$M$4:$X$210,V$3,FALSE),""),"")</f>
        <v/>
      </c>
      <c r="W54" s="254" t="str">
        <f ca="1">IF($P49&lt;&gt;"",IF(VLOOKUP($P49,'基礎データ（質問紙）'!$M$4:$X$210,W$3,FALSE)&lt;&gt;"",VLOOKUP($P49,'基礎データ（質問紙）'!$M$4:$X$210,W$3,FALSE),""),"")</f>
        <v/>
      </c>
      <c r="X54" s="254" t="str">
        <f ca="1">IF($P49&lt;&gt;"",IF(VLOOKUP($P49,'基礎データ（質問紙）'!$M$4:$X$210,X$3,FALSE)&lt;&gt;"",VLOOKUP($P49,'基礎データ（質問紙）'!$M$4:$X$210,X$3,FALSE),""),"")</f>
        <v/>
      </c>
      <c r="Y54" s="254" t="str">
        <f ca="1">IF($P49&lt;&gt;"",IF(VLOOKUP($P49,'基礎データ（質問紙）'!$M$4:$X$210,Y$3,FALSE)&lt;&gt;"",VLOOKUP($P49,'基礎データ（質問紙）'!$M$4:$X$210,Y$3,FALSE),""),"")</f>
        <v/>
      </c>
      <c r="Z54" s="254" t="str">
        <f ca="1">IF($P49&lt;&gt;"",IF(VLOOKUP($P49,'基礎データ（質問紙）'!$M$4:$X$210,Z$3,FALSE)&lt;&gt;"",VLOOKUP($P49,'基礎データ（質問紙）'!$M$4:$X$210,Z$3,FALSE),""),"")</f>
        <v/>
      </c>
      <c r="AA54" s="46">
        <f ca="1">(P49-14)*2+3</f>
        <v>177</v>
      </c>
      <c r="AB54" s="49"/>
      <c r="AC54" s="52"/>
      <c r="AD54" s="52"/>
      <c r="AE54" s="52"/>
      <c r="AF54" s="52"/>
      <c r="AG54" s="52"/>
      <c r="AH54" s="52"/>
      <c r="AI54" s="51"/>
    </row>
    <row r="55" spans="1:35" s="33" customFormat="1" ht="15" customHeight="1">
      <c r="A55" s="48"/>
      <c r="B55" s="649"/>
      <c r="C55" s="650"/>
      <c r="D55" s="48"/>
      <c r="E55" s="48"/>
      <c r="F55" s="48"/>
      <c r="G55" s="48"/>
      <c r="H55" s="48"/>
      <c r="I55" s="48"/>
      <c r="J55" s="48"/>
      <c r="K55" s="48"/>
      <c r="L55" s="23"/>
      <c r="M55" s="23"/>
      <c r="N55" s="23"/>
      <c r="O55" s="48"/>
      <c r="P55" s="447" t="s">
        <v>36</v>
      </c>
      <c r="Q55" s="254">
        <f ca="1">IF($P49&lt;&gt;"",IF(INDIRECT("'基礎データ（質問紙）'!"&amp;Q$4&amp;$AA54+3)&lt;&gt;"",INDIRECT("'基礎データ（質問紙）'!"&amp;Q$4&amp;$AA54+3),""),"")</f>
        <v>72.5</v>
      </c>
      <c r="R55" s="254">
        <f ca="1">IF($P49&lt;&gt;"",IF(INDIRECT("'基礎データ（質問紙）'!"&amp;R$4&amp;$AA54+3)&lt;&gt;"",INDIRECT("'基礎データ（質問紙）'!"&amp;R$4&amp;$AA54+3),""),"")</f>
        <v>26.7</v>
      </c>
      <c r="S55" s="254">
        <f t="shared" ref="S55:Z55" ca="1" si="13">IF($P49&lt;&gt;"",IF(INDIRECT("'基礎データ（質問紙）'!"&amp;S$4&amp;$AA54+3)&lt;&gt;"",INDIRECT("'基礎データ（質問紙）'!"&amp;S$4&amp;$AA54+3),""),"")</f>
        <v>0.8</v>
      </c>
      <c r="T55" s="254">
        <f t="shared" ca="1" si="13"/>
        <v>0</v>
      </c>
      <c r="U55" s="254">
        <f t="shared" ca="1" si="13"/>
        <v>0.1</v>
      </c>
      <c r="V55" s="254" t="str">
        <f t="shared" ca="1" si="13"/>
        <v/>
      </c>
      <c r="W55" s="254" t="str">
        <f t="shared" ca="1" si="13"/>
        <v/>
      </c>
      <c r="X55" s="254" t="str">
        <f t="shared" ca="1" si="13"/>
        <v/>
      </c>
      <c r="Y55" s="254" t="str">
        <f t="shared" ca="1" si="13"/>
        <v/>
      </c>
      <c r="Z55" s="254" t="str">
        <f t="shared" ca="1" si="13"/>
        <v/>
      </c>
      <c r="AA55" s="247"/>
      <c r="AB55" s="49"/>
      <c r="AC55" s="52"/>
      <c r="AD55" s="52"/>
      <c r="AE55" s="52"/>
      <c r="AF55" s="52"/>
      <c r="AG55" s="52"/>
      <c r="AH55" s="52"/>
      <c r="AI55" s="51"/>
    </row>
    <row r="56" spans="1:35" s="33" customFormat="1" ht="9" customHeight="1">
      <c r="A56" s="48"/>
      <c r="B56" s="649"/>
      <c r="C56" s="650"/>
      <c r="D56" s="48"/>
      <c r="E56" s="48"/>
      <c r="F56" s="48"/>
      <c r="G56" s="48"/>
      <c r="H56" s="48"/>
      <c r="I56" s="48"/>
      <c r="J56" s="48"/>
      <c r="K56" s="48"/>
      <c r="L56" s="23"/>
      <c r="M56" s="23"/>
      <c r="N56" s="23"/>
      <c r="O56" s="48"/>
      <c r="P56" s="165"/>
      <c r="Q56" s="255">
        <f t="shared" ref="Q56:Z56" ca="1" si="14">IF(Q53="○",CELL("col",Q53),"")</f>
        <v>17</v>
      </c>
      <c r="R56" s="255" t="str">
        <f t="shared" ca="1" si="14"/>
        <v/>
      </c>
      <c r="S56" s="255" t="str">
        <f t="shared" ca="1" si="14"/>
        <v/>
      </c>
      <c r="T56" s="255" t="str">
        <f t="shared" ca="1" si="14"/>
        <v/>
      </c>
      <c r="U56" s="255" t="str">
        <f t="shared" ca="1" si="14"/>
        <v/>
      </c>
      <c r="V56" s="255" t="str">
        <f t="shared" ca="1" si="14"/>
        <v/>
      </c>
      <c r="W56" s="255" t="str">
        <f t="shared" ca="1" si="14"/>
        <v/>
      </c>
      <c r="X56" s="255" t="str">
        <f t="shared" ca="1" si="14"/>
        <v/>
      </c>
      <c r="Y56" s="255" t="str">
        <f t="shared" ca="1" si="14"/>
        <v/>
      </c>
      <c r="Z56" s="255" t="str">
        <f t="shared" ca="1" si="14"/>
        <v/>
      </c>
      <c r="AA56" s="296">
        <f ca="1">SUM(Q56:Z56)+64</f>
        <v>81</v>
      </c>
      <c r="AB56" s="49"/>
      <c r="AC56" s="52"/>
      <c r="AD56" s="52"/>
      <c r="AE56" s="52"/>
      <c r="AF56" s="52"/>
      <c r="AG56" s="52"/>
      <c r="AH56" s="52"/>
      <c r="AI56" s="51"/>
    </row>
    <row r="57" spans="1:35" s="33" customFormat="1" ht="19.5" customHeight="1">
      <c r="A57" s="48"/>
      <c r="B57" s="649"/>
      <c r="C57" s="650"/>
      <c r="D57" s="48"/>
      <c r="E57" s="48"/>
      <c r="F57" s="48"/>
      <c r="G57" s="48"/>
      <c r="H57" s="48"/>
      <c r="I57" s="48"/>
      <c r="J57" s="48"/>
      <c r="K57" s="48"/>
      <c r="L57" s="23"/>
      <c r="M57" s="23"/>
      <c r="N57" s="23"/>
      <c r="O57" s="48"/>
      <c r="P57" s="165"/>
      <c r="Q57" s="165"/>
      <c r="R57" s="165"/>
      <c r="S57" s="165"/>
      <c r="T57" s="165"/>
      <c r="U57" s="165"/>
      <c r="V57" s="165"/>
      <c r="W57" s="247"/>
      <c r="X57" s="247"/>
      <c r="Y57" s="247"/>
      <c r="Z57" s="48"/>
      <c r="AA57" s="247"/>
      <c r="AB57" s="66"/>
      <c r="AC57" s="52"/>
      <c r="AD57" s="52"/>
      <c r="AE57" s="52"/>
      <c r="AF57" s="52"/>
      <c r="AG57" s="52"/>
      <c r="AH57" s="52"/>
      <c r="AI57" s="51"/>
    </row>
    <row r="58" spans="1:35" s="33" customFormat="1" ht="20.100000000000001" customHeight="1" thickBot="1">
      <c r="A58" s="48"/>
      <c r="B58" s="651"/>
      <c r="C58" s="652"/>
      <c r="D58" s="48"/>
      <c r="E58" s="431">
        <f ca="1">IF(F58&lt;&gt;"",1,"")</f>
        <v>1</v>
      </c>
      <c r="F58" s="432" t="str">
        <f ca="1">IF(Q51&lt;&gt;"",Q51,"")</f>
        <v>よくしている</v>
      </c>
      <c r="G58" s="431">
        <f ca="1">IF(H58&lt;&gt;"",2,"")</f>
        <v>2</v>
      </c>
      <c r="H58" s="432" t="str">
        <f ca="1">IF(R51&lt;&gt;"",R51,"")</f>
        <v>どちらかといえば，している</v>
      </c>
      <c r="I58" s="431">
        <f ca="1">IF(J58&lt;&gt;"",3,"")</f>
        <v>3</v>
      </c>
      <c r="J58" s="432" t="str">
        <f ca="1">IF(S51&lt;&gt;"",S51,"")</f>
        <v>あまりしていない</v>
      </c>
      <c r="K58" s="319"/>
      <c r="L58" s="23"/>
      <c r="M58" s="23"/>
      <c r="N58" s="23"/>
      <c r="O58" s="48"/>
      <c r="P58" s="165"/>
      <c r="Q58" s="165"/>
      <c r="R58" s="165"/>
      <c r="S58" s="165"/>
      <c r="T58" s="165"/>
      <c r="U58" s="165"/>
      <c r="V58" s="165"/>
      <c r="W58" s="247"/>
      <c r="X58" s="247"/>
      <c r="Y58" s="247"/>
      <c r="Z58" s="48"/>
      <c r="AA58" s="247"/>
      <c r="AB58" s="66"/>
      <c r="AC58" s="52"/>
      <c r="AD58" s="52"/>
      <c r="AE58" s="52"/>
      <c r="AF58" s="52"/>
      <c r="AG58" s="52"/>
      <c r="AH58" s="52"/>
      <c r="AI58" s="51"/>
    </row>
    <row r="59" spans="1:35" s="33" customFormat="1" ht="20.100000000000001" customHeight="1">
      <c r="A59" s="48"/>
      <c r="B59" s="48"/>
      <c r="C59" s="48"/>
      <c r="D59" s="48"/>
      <c r="E59" s="431">
        <f ca="1">IF(F59&lt;&gt;"",4,"")</f>
        <v>4</v>
      </c>
      <c r="F59" s="432" t="str">
        <f ca="1">IF(T51&lt;&gt;"",T51,"")</f>
        <v>全くしていない</v>
      </c>
      <c r="G59" s="431">
        <f ca="1">IF(H59&lt;&gt;"",5,"")</f>
        <v>5</v>
      </c>
      <c r="H59" s="432" t="str">
        <f ca="1">IF(U51&lt;&gt;"",U51,"")</f>
        <v>その他・無回答</v>
      </c>
      <c r="I59" s="431" t="str">
        <f ca="1">IF(J59&lt;&gt;"",6,"")</f>
        <v/>
      </c>
      <c r="J59" s="432" t="str">
        <f ca="1">IF(V51&lt;&gt;"",V51,"")</f>
        <v/>
      </c>
      <c r="K59" s="319"/>
      <c r="L59" s="23"/>
      <c r="M59" s="23"/>
      <c r="N59" s="23"/>
      <c r="O59" s="48"/>
      <c r="P59" s="165"/>
      <c r="Q59" s="165"/>
      <c r="R59" s="165"/>
      <c r="S59" s="165"/>
      <c r="T59" s="165"/>
      <c r="U59" s="165"/>
      <c r="V59" s="165"/>
      <c r="W59" s="247"/>
      <c r="X59" s="247"/>
      <c r="Y59" s="247"/>
      <c r="Z59" s="48"/>
      <c r="AA59" s="247"/>
      <c r="AB59" s="66"/>
      <c r="AC59" s="63"/>
      <c r="AD59" s="63"/>
      <c r="AE59" s="63"/>
      <c r="AF59" s="63"/>
      <c r="AG59" s="52"/>
      <c r="AH59" s="52"/>
      <c r="AI59" s="51"/>
    </row>
    <row r="60" spans="1:35" s="33" customFormat="1" ht="20.100000000000001" customHeight="1">
      <c r="A60" s="48"/>
      <c r="B60" s="48"/>
      <c r="C60" s="48"/>
      <c r="D60" s="48"/>
      <c r="E60" s="431" t="str">
        <f ca="1">IF(F60&lt;&gt;"",7,"")</f>
        <v/>
      </c>
      <c r="F60" s="432" t="str">
        <f ca="1">IF(W51&lt;&gt;"",W51,"")</f>
        <v/>
      </c>
      <c r="G60" s="431" t="str">
        <f ca="1">IF(H60&lt;&gt;"",8,"")</f>
        <v/>
      </c>
      <c r="H60" s="432" t="str">
        <f ca="1">IF(X51&lt;&gt;"",X51,"")</f>
        <v/>
      </c>
      <c r="I60" s="431" t="str">
        <f ca="1">IF(J60&lt;&gt;"",9,"")</f>
        <v/>
      </c>
      <c r="J60" s="432" t="str">
        <f ca="1">IF(Y51&lt;&gt;"",Y51,"")</f>
        <v/>
      </c>
      <c r="K60" s="319"/>
      <c r="L60" s="23"/>
      <c r="M60" s="23"/>
      <c r="N60" s="23"/>
      <c r="O60" s="48"/>
      <c r="P60" s="165"/>
      <c r="Q60" s="165"/>
      <c r="R60" s="165"/>
      <c r="S60" s="165"/>
      <c r="T60" s="165"/>
      <c r="U60" s="165"/>
      <c r="V60" s="165"/>
      <c r="W60" s="247"/>
      <c r="X60" s="247"/>
      <c r="Y60" s="247"/>
      <c r="Z60" s="48"/>
      <c r="AA60" s="247"/>
      <c r="AB60" s="66"/>
      <c r="AC60" s="63"/>
      <c r="AD60" s="63"/>
      <c r="AE60" s="63"/>
      <c r="AF60" s="63"/>
      <c r="AG60" s="52"/>
      <c r="AH60" s="52"/>
      <c r="AI60" s="51"/>
    </row>
    <row r="61" spans="1:35" s="33" customFormat="1" ht="8.1" customHeight="1">
      <c r="A61" s="48"/>
      <c r="B61" s="48"/>
      <c r="C61" s="48"/>
      <c r="D61" s="48"/>
      <c r="E61" s="48"/>
      <c r="F61" s="250"/>
      <c r="G61" s="48"/>
      <c r="H61" s="250"/>
      <c r="I61" s="48"/>
      <c r="J61" s="250"/>
      <c r="K61" s="48"/>
      <c r="L61" s="23"/>
      <c r="M61" s="23"/>
      <c r="N61" s="23"/>
      <c r="O61" s="48"/>
      <c r="P61" s="165"/>
      <c r="Q61" s="165"/>
      <c r="R61" s="165"/>
      <c r="S61" s="165"/>
      <c r="T61" s="165"/>
      <c r="U61" s="165"/>
      <c r="V61" s="165"/>
      <c r="W61" s="247"/>
      <c r="X61" s="247"/>
      <c r="Y61" s="247"/>
      <c r="Z61" s="48"/>
      <c r="AA61" s="247"/>
      <c r="AB61" s="66"/>
      <c r="AC61" s="63"/>
      <c r="AD61" s="63"/>
      <c r="AE61" s="63"/>
      <c r="AF61" s="63"/>
      <c r="AG61" s="52"/>
      <c r="AH61" s="52"/>
      <c r="AI61" s="51"/>
    </row>
    <row r="62" spans="1:35" s="66" customFormat="1" ht="13.5" customHeight="1">
      <c r="A62" s="621" t="e">
        <f ca="1">"("&amp;VLOOKUP(P2,入力シート!$AS:$AT,2,FALSE)&amp;")"</f>
        <v>#N/A</v>
      </c>
      <c r="B62" s="621"/>
      <c r="C62" s="621"/>
      <c r="D62" s="621"/>
      <c r="E62" s="621"/>
      <c r="F62" s="621"/>
      <c r="G62" s="621"/>
      <c r="H62" s="621"/>
      <c r="I62" s="621"/>
      <c r="J62" s="621"/>
      <c r="K62" s="621"/>
      <c r="L62" s="23"/>
      <c r="M62" s="93"/>
      <c r="N62" s="93"/>
      <c r="O62" s="94"/>
      <c r="P62" s="165"/>
      <c r="Q62" s="165"/>
      <c r="R62" s="165"/>
      <c r="S62" s="165"/>
      <c r="T62" s="165"/>
      <c r="U62" s="165"/>
      <c r="V62" s="165"/>
      <c r="W62" s="247"/>
      <c r="X62" s="247"/>
      <c r="Y62" s="247"/>
      <c r="AA62" s="247"/>
      <c r="AC62" s="63"/>
      <c r="AD62" s="63"/>
      <c r="AE62" s="63"/>
      <c r="AF62" s="63"/>
      <c r="AG62" s="63"/>
      <c r="AH62" s="63"/>
      <c r="AI62" s="63"/>
    </row>
    <row r="63" spans="1:35" s="66" customFormat="1" ht="13.5" customHeight="1">
      <c r="A63" s="63"/>
      <c r="B63" s="63"/>
      <c r="C63" s="63"/>
      <c r="D63" s="63"/>
      <c r="E63" s="63"/>
      <c r="F63" s="63"/>
      <c r="G63" s="63"/>
      <c r="H63" s="63"/>
      <c r="I63" s="63"/>
      <c r="J63" s="63"/>
      <c r="K63" s="63"/>
      <c r="L63" s="23"/>
      <c r="M63" s="93"/>
      <c r="N63" s="93"/>
      <c r="O63" s="93"/>
      <c r="P63" s="166"/>
      <c r="Q63" s="166"/>
      <c r="R63" s="166"/>
      <c r="S63" s="166"/>
      <c r="T63" s="166"/>
      <c r="U63" s="166"/>
      <c r="V63" s="166"/>
      <c r="W63" s="248"/>
      <c r="X63" s="248"/>
      <c r="Y63" s="248"/>
      <c r="Z63" s="63"/>
      <c r="AA63" s="248"/>
      <c r="AB63" s="63"/>
      <c r="AC63" s="63"/>
      <c r="AD63" s="63"/>
      <c r="AE63" s="63"/>
      <c r="AF63" s="63"/>
      <c r="AG63" s="63"/>
      <c r="AH63" s="63"/>
      <c r="AI63" s="63"/>
    </row>
    <row r="64" spans="1:35" s="66" customFormat="1" ht="13.5" customHeight="1">
      <c r="A64" s="63"/>
      <c r="B64" s="63"/>
      <c r="C64" s="63"/>
      <c r="D64" s="63"/>
      <c r="E64" s="63"/>
      <c r="F64" s="63"/>
      <c r="G64" s="63"/>
      <c r="H64" s="63"/>
      <c r="I64" s="63"/>
      <c r="J64" s="63"/>
      <c r="K64" s="63"/>
      <c r="L64" s="23"/>
      <c r="M64" s="93"/>
      <c r="N64" s="93"/>
      <c r="O64" s="93"/>
      <c r="P64" s="166"/>
      <c r="Q64" s="166"/>
      <c r="R64" s="166"/>
      <c r="S64" s="166"/>
      <c r="T64" s="166"/>
      <c r="U64" s="166"/>
      <c r="V64" s="166"/>
      <c r="W64" s="248"/>
      <c r="X64" s="248"/>
      <c r="Y64" s="248"/>
      <c r="Z64" s="63"/>
      <c r="AA64" s="248"/>
      <c r="AB64" s="63"/>
      <c r="AC64" s="63"/>
      <c r="AD64" s="63"/>
      <c r="AE64" s="63"/>
      <c r="AF64" s="63"/>
      <c r="AG64" s="63"/>
      <c r="AH64" s="63"/>
      <c r="AI64" s="63"/>
    </row>
    <row r="65" spans="1:35" s="66" customFormat="1" ht="13.5" customHeight="1">
      <c r="A65" s="63"/>
      <c r="B65" s="63"/>
      <c r="C65" s="63"/>
      <c r="D65" s="63"/>
      <c r="E65" s="63"/>
      <c r="F65" s="63"/>
      <c r="G65" s="63"/>
      <c r="H65" s="63"/>
      <c r="I65" s="63"/>
      <c r="J65" s="63"/>
      <c r="K65" s="63"/>
      <c r="L65" s="23"/>
      <c r="M65" s="93"/>
      <c r="N65" s="93"/>
      <c r="O65" s="93"/>
      <c r="P65" s="167"/>
      <c r="Q65" s="167"/>
      <c r="R65" s="167"/>
      <c r="S65" s="167"/>
      <c r="T65" s="167"/>
      <c r="U65" s="167"/>
      <c r="V65" s="167"/>
      <c r="W65" s="249"/>
      <c r="X65" s="249"/>
      <c r="Y65" s="249"/>
      <c r="Z65" s="63"/>
      <c r="AA65" s="249"/>
      <c r="AB65" s="63"/>
      <c r="AC65" s="63"/>
      <c r="AD65" s="63"/>
      <c r="AE65" s="63"/>
      <c r="AF65" s="63"/>
      <c r="AG65" s="63"/>
      <c r="AH65" s="63"/>
      <c r="AI65" s="63"/>
    </row>
    <row r="66" spans="1:35" s="66" customFormat="1" ht="13.5" customHeight="1">
      <c r="A66" s="63"/>
      <c r="B66" s="63"/>
      <c r="C66" s="63"/>
      <c r="D66" s="63"/>
      <c r="E66" s="63"/>
      <c r="F66" s="63"/>
      <c r="G66" s="63"/>
      <c r="H66" s="63"/>
      <c r="I66" s="63"/>
      <c r="J66" s="63"/>
      <c r="K66" s="63"/>
      <c r="L66" s="23"/>
      <c r="M66" s="93"/>
      <c r="N66" s="93"/>
      <c r="O66" s="93"/>
      <c r="P66" s="167"/>
      <c r="Q66" s="167"/>
      <c r="R66" s="167"/>
      <c r="S66" s="167"/>
      <c r="T66" s="167"/>
      <c r="U66" s="167"/>
      <c r="V66" s="167"/>
      <c r="W66" s="249"/>
      <c r="X66" s="249"/>
      <c r="Y66" s="249"/>
      <c r="Z66" s="63"/>
      <c r="AA66" s="249"/>
      <c r="AB66" s="63"/>
      <c r="AC66" s="63"/>
      <c r="AD66" s="63"/>
      <c r="AE66" s="63"/>
      <c r="AF66" s="63"/>
      <c r="AG66" s="63"/>
      <c r="AH66" s="63"/>
      <c r="AI66" s="63"/>
    </row>
    <row r="67" spans="1:35" s="90" customFormat="1">
      <c r="A67" s="63"/>
      <c r="B67" s="63"/>
      <c r="C67" s="63"/>
      <c r="D67" s="63"/>
      <c r="E67" s="63"/>
      <c r="F67" s="63"/>
      <c r="G67" s="63"/>
      <c r="H67" s="63"/>
      <c r="I67" s="63"/>
      <c r="J67" s="63"/>
      <c r="K67" s="63"/>
      <c r="L67" s="63"/>
      <c r="M67" s="63"/>
      <c r="N67" s="63"/>
      <c r="O67" s="63"/>
      <c r="P67" s="167"/>
      <c r="Q67" s="167"/>
      <c r="R67" s="167"/>
      <c r="S67" s="167"/>
      <c r="T67" s="167"/>
      <c r="U67" s="167"/>
      <c r="V67" s="167"/>
      <c r="W67" s="249"/>
      <c r="X67" s="249"/>
      <c r="Y67" s="249"/>
      <c r="AA67" s="249"/>
      <c r="AB67" s="63"/>
      <c r="AC67" s="63"/>
      <c r="AD67" s="63"/>
      <c r="AE67" s="63"/>
      <c r="AF67" s="63"/>
      <c r="AG67" s="63"/>
      <c r="AH67" s="63"/>
      <c r="AI67" s="63"/>
    </row>
    <row r="68" spans="1:35" s="90" customFormat="1">
      <c r="A68" s="63"/>
      <c r="B68" s="63"/>
      <c r="C68" s="63"/>
      <c r="D68" s="63"/>
      <c r="E68" s="63"/>
      <c r="F68" s="63"/>
      <c r="G68" s="63"/>
      <c r="H68" s="63"/>
      <c r="I68" s="63"/>
      <c r="J68" s="63"/>
      <c r="K68" s="63"/>
      <c r="L68" s="63"/>
      <c r="M68" s="63"/>
      <c r="N68" s="63"/>
      <c r="O68" s="63"/>
      <c r="P68" s="167"/>
      <c r="Q68" s="167"/>
      <c r="R68" s="167"/>
      <c r="S68" s="167"/>
      <c r="T68" s="167"/>
      <c r="U68" s="167"/>
      <c r="V68" s="167"/>
      <c r="W68" s="249"/>
      <c r="X68" s="249"/>
      <c r="Y68" s="249"/>
      <c r="AA68" s="249"/>
      <c r="AB68" s="63"/>
      <c r="AC68" s="63"/>
      <c r="AD68" s="63"/>
      <c r="AE68" s="63"/>
      <c r="AF68" s="63"/>
      <c r="AG68" s="63"/>
      <c r="AH68" s="63"/>
      <c r="AI68" s="63"/>
    </row>
    <row r="69" spans="1:35" s="90" customFormat="1">
      <c r="A69" s="63"/>
      <c r="B69" s="63"/>
      <c r="C69" s="63"/>
      <c r="D69" s="63"/>
      <c r="E69" s="63"/>
      <c r="F69" s="63"/>
      <c r="G69" s="63"/>
      <c r="H69" s="63"/>
      <c r="I69" s="63"/>
      <c r="J69" s="63"/>
      <c r="K69" s="63"/>
      <c r="P69" s="167"/>
      <c r="Q69" s="167"/>
      <c r="R69" s="167"/>
      <c r="S69" s="167"/>
      <c r="T69" s="167"/>
      <c r="U69" s="167"/>
      <c r="V69" s="167"/>
      <c r="W69" s="249"/>
      <c r="X69" s="249"/>
      <c r="Y69" s="249"/>
      <c r="AA69" s="249"/>
      <c r="AB69" s="63"/>
      <c r="AC69" s="63"/>
      <c r="AD69" s="63"/>
      <c r="AE69" s="63"/>
      <c r="AF69" s="63"/>
      <c r="AG69" s="63"/>
      <c r="AH69" s="63"/>
      <c r="AI69" s="63"/>
    </row>
    <row r="70" spans="1:35" s="63" customFormat="1">
      <c r="P70" s="167"/>
      <c r="Q70" s="167"/>
      <c r="R70" s="167"/>
      <c r="S70" s="167"/>
      <c r="T70" s="167"/>
      <c r="U70" s="167"/>
      <c r="V70" s="167"/>
      <c r="W70" s="249"/>
      <c r="X70" s="249"/>
      <c r="Y70" s="249"/>
      <c r="AA70" s="249"/>
    </row>
    <row r="71" spans="1:35" s="63" customFormat="1">
      <c r="P71" s="167"/>
      <c r="Q71" s="167"/>
      <c r="R71" s="167"/>
      <c r="S71" s="167"/>
      <c r="T71" s="167"/>
      <c r="U71" s="167"/>
      <c r="V71" s="167"/>
      <c r="W71" s="249"/>
      <c r="X71" s="249"/>
      <c r="Y71" s="249"/>
      <c r="AA71" s="249"/>
    </row>
    <row r="72" spans="1:35" s="63" customFormat="1">
      <c r="P72" s="167"/>
      <c r="Q72" s="167"/>
      <c r="R72" s="167"/>
      <c r="S72" s="167"/>
      <c r="T72" s="167"/>
      <c r="U72" s="167"/>
      <c r="V72" s="167"/>
      <c r="W72" s="249"/>
      <c r="X72" s="249"/>
      <c r="Y72" s="249"/>
      <c r="AA72" s="249"/>
    </row>
    <row r="73" spans="1:35" s="63" customFormat="1">
      <c r="P73" s="167"/>
      <c r="Q73" s="167"/>
      <c r="R73" s="167"/>
      <c r="S73" s="167"/>
      <c r="T73" s="167"/>
      <c r="U73" s="167"/>
      <c r="V73" s="167"/>
      <c r="W73" s="249"/>
      <c r="X73" s="249"/>
      <c r="Y73" s="249"/>
      <c r="AA73" s="249"/>
    </row>
    <row r="74" spans="1:35" s="63" customFormat="1">
      <c r="P74" s="167"/>
      <c r="Q74" s="167"/>
      <c r="R74" s="167"/>
      <c r="S74" s="167"/>
      <c r="T74" s="167"/>
      <c r="U74" s="167"/>
      <c r="V74" s="167"/>
      <c r="W74" s="249"/>
      <c r="X74" s="249"/>
      <c r="Y74" s="249"/>
      <c r="AA74" s="249"/>
    </row>
    <row r="75" spans="1:35" s="63" customFormat="1">
      <c r="P75" s="167"/>
      <c r="Q75" s="167"/>
      <c r="R75" s="167"/>
      <c r="S75" s="167"/>
      <c r="T75" s="167"/>
      <c r="U75" s="167"/>
      <c r="V75" s="167"/>
      <c r="W75" s="249"/>
      <c r="X75" s="249"/>
      <c r="Y75" s="249"/>
      <c r="AA75" s="249"/>
    </row>
    <row r="76" spans="1:35" s="63" customFormat="1">
      <c r="P76" s="167"/>
      <c r="Q76" s="167"/>
      <c r="R76" s="167"/>
      <c r="S76" s="167"/>
      <c r="T76" s="167"/>
      <c r="U76" s="167"/>
      <c r="V76" s="167"/>
      <c r="W76" s="249"/>
      <c r="X76" s="249"/>
      <c r="Y76" s="249"/>
      <c r="AA76" s="249"/>
    </row>
    <row r="77" spans="1:35" s="63" customFormat="1">
      <c r="P77" s="167"/>
      <c r="Q77" s="167"/>
      <c r="R77" s="167"/>
      <c r="S77" s="167"/>
      <c r="T77" s="167"/>
      <c r="U77" s="167"/>
      <c r="V77" s="167"/>
      <c r="W77" s="249"/>
      <c r="X77" s="249"/>
      <c r="Y77" s="249"/>
      <c r="AA77" s="249"/>
    </row>
    <row r="78" spans="1:35" s="63" customFormat="1">
      <c r="P78" s="167"/>
      <c r="Q78" s="167"/>
      <c r="R78" s="167"/>
      <c r="S78" s="167"/>
      <c r="T78" s="167"/>
      <c r="U78" s="167"/>
      <c r="V78" s="167"/>
      <c r="W78" s="249"/>
      <c r="X78" s="249"/>
      <c r="Y78" s="249"/>
      <c r="AA78" s="249"/>
    </row>
    <row r="79" spans="1:35" s="63" customFormat="1">
      <c r="P79" s="167"/>
      <c r="Q79" s="167"/>
      <c r="R79" s="167"/>
      <c r="S79" s="167"/>
      <c r="T79" s="167"/>
      <c r="U79" s="167"/>
      <c r="V79" s="167"/>
      <c r="W79" s="249"/>
      <c r="X79" s="249"/>
      <c r="Y79" s="249"/>
      <c r="AA79" s="249"/>
    </row>
    <row r="80" spans="1:35" s="63" customFormat="1">
      <c r="P80" s="167"/>
      <c r="Q80" s="167"/>
      <c r="R80" s="167"/>
      <c r="S80" s="167"/>
      <c r="T80" s="167"/>
      <c r="U80" s="167"/>
      <c r="V80" s="167"/>
      <c r="W80" s="249"/>
      <c r="X80" s="249"/>
      <c r="Y80" s="249"/>
      <c r="AA80" s="249"/>
    </row>
    <row r="81" spans="1:27" s="63" customFormat="1">
      <c r="P81" s="167"/>
      <c r="Q81" s="167"/>
      <c r="R81" s="167"/>
      <c r="S81" s="167"/>
      <c r="T81" s="167"/>
      <c r="U81" s="167"/>
      <c r="V81" s="167"/>
      <c r="W81" s="249"/>
      <c r="X81" s="249"/>
      <c r="Y81" s="249"/>
      <c r="AA81" s="249"/>
    </row>
    <row r="82" spans="1:27" s="63" customFormat="1">
      <c r="P82" s="167"/>
      <c r="Q82" s="167"/>
      <c r="R82" s="167"/>
      <c r="S82" s="167"/>
      <c r="T82" s="167"/>
      <c r="U82" s="167"/>
      <c r="V82" s="167"/>
      <c r="W82" s="249"/>
      <c r="X82" s="249"/>
      <c r="Y82" s="249"/>
      <c r="AA82" s="249"/>
    </row>
    <row r="83" spans="1:27" s="63" customFormat="1">
      <c r="B83"/>
      <c r="C83"/>
      <c r="P83" s="167"/>
      <c r="Q83" s="167"/>
      <c r="R83" s="167"/>
      <c r="S83" s="167"/>
      <c r="T83" s="167"/>
      <c r="U83" s="167"/>
      <c r="V83" s="167"/>
      <c r="W83" s="249"/>
      <c r="X83" s="249"/>
      <c r="Y83" s="249"/>
      <c r="AA83" s="249"/>
    </row>
    <row r="84" spans="1:27" s="63" customFormat="1">
      <c r="A84"/>
      <c r="B84"/>
      <c r="C84"/>
      <c r="D84"/>
      <c r="E84"/>
      <c r="F84"/>
      <c r="G84"/>
      <c r="H84"/>
      <c r="I84"/>
      <c r="J84"/>
      <c r="K84"/>
      <c r="P84" s="167"/>
      <c r="Q84" s="167"/>
      <c r="R84" s="167"/>
      <c r="S84" s="167"/>
      <c r="T84" s="167"/>
      <c r="U84" s="167"/>
      <c r="V84" s="167"/>
      <c r="W84" s="249"/>
      <c r="X84" s="249"/>
      <c r="Y84" s="249"/>
      <c r="AA84" s="249"/>
    </row>
    <row r="85" spans="1:27" s="63" customFormat="1">
      <c r="A85"/>
      <c r="B85"/>
      <c r="C85"/>
      <c r="D85"/>
      <c r="E85"/>
      <c r="F85"/>
      <c r="G85"/>
      <c r="H85"/>
      <c r="I85"/>
      <c r="J85"/>
      <c r="K85"/>
      <c r="P85" s="167"/>
      <c r="Q85" s="167"/>
      <c r="R85" s="167"/>
      <c r="S85" s="167"/>
      <c r="T85" s="167"/>
      <c r="U85" s="167"/>
      <c r="V85" s="167"/>
      <c r="W85" s="249"/>
      <c r="X85" s="249"/>
      <c r="Y85" s="249"/>
      <c r="AA85" s="249"/>
    </row>
    <row r="86" spans="1:27" s="63" customFormat="1">
      <c r="A86"/>
      <c r="B86"/>
      <c r="C86"/>
      <c r="D86"/>
      <c r="E86"/>
      <c r="F86"/>
      <c r="G86"/>
      <c r="H86"/>
      <c r="I86"/>
      <c r="J86"/>
      <c r="K86"/>
      <c r="P86" s="167"/>
      <c r="Q86" s="167"/>
      <c r="R86" s="167"/>
      <c r="S86" s="167"/>
      <c r="T86" s="167"/>
      <c r="U86" s="167"/>
      <c r="V86" s="167"/>
      <c r="W86" s="249"/>
      <c r="X86" s="249"/>
      <c r="Y86" s="249"/>
      <c r="AA86" s="249"/>
    </row>
    <row r="87" spans="1:27" s="63" customFormat="1">
      <c r="A87"/>
      <c r="B87"/>
      <c r="C87"/>
      <c r="D87"/>
      <c r="E87"/>
      <c r="F87"/>
      <c r="G87"/>
      <c r="H87"/>
      <c r="I87"/>
      <c r="J87"/>
      <c r="K87"/>
      <c r="P87" s="167"/>
      <c r="Q87" s="167"/>
      <c r="R87" s="167"/>
      <c r="S87" s="167"/>
      <c r="T87" s="167"/>
      <c r="U87" s="167"/>
      <c r="V87" s="167"/>
      <c r="W87" s="249"/>
      <c r="X87" s="249"/>
      <c r="Y87" s="249"/>
      <c r="AA87" s="249"/>
    </row>
    <row r="88" spans="1:27" s="63" customFormat="1">
      <c r="A88"/>
      <c r="B88"/>
      <c r="C88"/>
      <c r="D88"/>
      <c r="E88"/>
      <c r="F88"/>
      <c r="G88"/>
      <c r="H88"/>
      <c r="I88"/>
      <c r="J88"/>
      <c r="K88"/>
      <c r="P88" s="47"/>
      <c r="Q88" s="47"/>
      <c r="R88" s="47"/>
      <c r="S88" s="47"/>
      <c r="T88" s="47"/>
      <c r="U88" s="47"/>
      <c r="V88" s="47"/>
      <c r="W88" s="196"/>
      <c r="X88" s="196"/>
      <c r="Y88" s="196"/>
      <c r="AA88" s="196"/>
    </row>
    <row r="89" spans="1:27" s="63" customFormat="1">
      <c r="A89"/>
      <c r="B89"/>
      <c r="C89"/>
      <c r="D89"/>
      <c r="E89"/>
      <c r="F89"/>
      <c r="G89"/>
      <c r="H89"/>
      <c r="I89"/>
      <c r="J89"/>
      <c r="K89"/>
      <c r="P89" s="47"/>
      <c r="Q89" s="47"/>
      <c r="R89" s="47"/>
      <c r="S89" s="47"/>
      <c r="T89" s="47"/>
      <c r="U89" s="47"/>
      <c r="V89" s="47"/>
      <c r="W89" s="196"/>
      <c r="X89" s="196"/>
      <c r="Y89" s="196"/>
      <c r="AA89" s="196"/>
    </row>
    <row r="90" spans="1:27" s="63" customFormat="1">
      <c r="A90"/>
      <c r="B90"/>
      <c r="C90"/>
      <c r="D90"/>
      <c r="E90"/>
      <c r="F90"/>
      <c r="G90"/>
      <c r="H90"/>
      <c r="I90"/>
      <c r="J90"/>
      <c r="K90"/>
      <c r="P90" s="47"/>
      <c r="Q90" s="47"/>
      <c r="R90" s="47"/>
      <c r="S90" s="47"/>
      <c r="T90" s="47"/>
      <c r="U90" s="47"/>
      <c r="V90" s="47"/>
      <c r="W90" s="196"/>
      <c r="X90" s="196"/>
      <c r="Y90" s="196"/>
      <c r="AA90" s="196"/>
    </row>
    <row r="91" spans="1:27" s="63" customFormat="1">
      <c r="A91"/>
      <c r="B91"/>
      <c r="C91"/>
      <c r="D91"/>
      <c r="E91"/>
      <c r="F91"/>
      <c r="G91"/>
      <c r="H91"/>
      <c r="I91"/>
      <c r="J91"/>
      <c r="K91"/>
      <c r="P91" s="47"/>
      <c r="Q91" s="47"/>
      <c r="R91" s="47"/>
      <c r="S91" s="47"/>
      <c r="T91" s="47"/>
      <c r="U91" s="47"/>
      <c r="V91" s="47"/>
      <c r="W91" s="196"/>
      <c r="X91" s="196"/>
      <c r="Y91" s="196"/>
      <c r="AA91" s="196"/>
    </row>
    <row r="92" spans="1:27" s="63" customFormat="1">
      <c r="A92"/>
      <c r="B92"/>
      <c r="C92"/>
      <c r="D92"/>
      <c r="E92"/>
      <c r="F92"/>
      <c r="G92"/>
      <c r="H92"/>
      <c r="I92"/>
      <c r="J92"/>
      <c r="K92"/>
      <c r="P92" s="47"/>
      <c r="Q92" s="47"/>
      <c r="R92" s="47"/>
      <c r="S92" s="47"/>
      <c r="T92" s="47"/>
      <c r="U92" s="47"/>
      <c r="V92" s="47"/>
      <c r="W92" s="196"/>
      <c r="X92" s="196"/>
      <c r="Y92" s="196"/>
      <c r="AA92" s="196"/>
    </row>
  </sheetData>
  <mergeCells count="54">
    <mergeCell ref="A62:K62"/>
    <mergeCell ref="X45:X46"/>
    <mergeCell ref="Y45:Y46"/>
    <mergeCell ref="Z45:Z46"/>
    <mergeCell ref="B51:C51"/>
    <mergeCell ref="F51:J51"/>
    <mergeCell ref="B52:C58"/>
    <mergeCell ref="Z41:Z42"/>
    <mergeCell ref="AA41:AA42"/>
    <mergeCell ref="P45:P46"/>
    <mergeCell ref="Q45:Q46"/>
    <mergeCell ref="R45:R46"/>
    <mergeCell ref="S45:S46"/>
    <mergeCell ref="T45:T46"/>
    <mergeCell ref="U45:U46"/>
    <mergeCell ref="V45:V46"/>
    <mergeCell ref="W45:W46"/>
    <mergeCell ref="T41:T42"/>
    <mergeCell ref="U41:U42"/>
    <mergeCell ref="V41:V42"/>
    <mergeCell ref="W41:W42"/>
    <mergeCell ref="X41:X42"/>
    <mergeCell ref="Y41:Y42"/>
    <mergeCell ref="B40:C40"/>
    <mergeCell ref="F40:J40"/>
    <mergeCell ref="B41:C47"/>
    <mergeCell ref="Q41:Q42"/>
    <mergeCell ref="R41:R42"/>
    <mergeCell ref="S41:S42"/>
    <mergeCell ref="V30:V31"/>
    <mergeCell ref="W30:W31"/>
    <mergeCell ref="X30:X31"/>
    <mergeCell ref="Y30:Y31"/>
    <mergeCell ref="Z30:Z31"/>
    <mergeCell ref="AA30:AA31"/>
    <mergeCell ref="B30:C36"/>
    <mergeCell ref="Q30:Q31"/>
    <mergeCell ref="R30:R31"/>
    <mergeCell ref="S30:S31"/>
    <mergeCell ref="T30:T31"/>
    <mergeCell ref="U30:U31"/>
    <mergeCell ref="P8:Z9"/>
    <mergeCell ref="B18:C18"/>
    <mergeCell ref="F18:J18"/>
    <mergeCell ref="B19:C25"/>
    <mergeCell ref="P19:Z20"/>
    <mergeCell ref="B29:C29"/>
    <mergeCell ref="F29:J29"/>
    <mergeCell ref="B2:C2"/>
    <mergeCell ref="B4:C4"/>
    <mergeCell ref="B5:C5"/>
    <mergeCell ref="B7:C7"/>
    <mergeCell ref="F7:J7"/>
    <mergeCell ref="B8:C14"/>
  </mergeCells>
  <phoneticPr fontId="4"/>
  <pageMargins left="0.39370078740157483" right="0.39370078740157483" top="0.39370078740157483" bottom="0.19685039370078741" header="0.31496062992125984" footer="0.31496062992125984"/>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P92"/>
  <sheetViews>
    <sheetView topLeftCell="A41" workbookViewId="0">
      <selection activeCell="P65" sqref="P65"/>
    </sheetView>
  </sheetViews>
  <sheetFormatPr defaultRowHeight="13.5"/>
  <cols>
    <col min="1" max="1" width="1.375" customWidth="1"/>
    <col min="2" max="2" width="4.625" customWidth="1"/>
    <col min="3" max="3" width="16.625" customWidth="1"/>
    <col min="4" max="5" width="4.625" customWidth="1"/>
    <col min="6" max="6" width="16.625" customWidth="1"/>
    <col min="7" max="7" width="4.625" customWidth="1"/>
    <col min="8" max="8" width="16.625" customWidth="1"/>
    <col min="9" max="9" width="4.625" customWidth="1"/>
    <col min="10" max="10" width="16.625" customWidth="1"/>
    <col min="11" max="11" width="4.625" customWidth="1"/>
    <col min="12" max="15" width="1.625" style="90" customWidth="1"/>
    <col min="16" max="16" width="8.5" style="47" customWidth="1"/>
    <col min="17" max="17" width="7.75" style="47" customWidth="1"/>
    <col min="18" max="22" width="6.625" style="47" customWidth="1"/>
    <col min="23" max="25" width="9" style="196"/>
    <col min="27" max="27" width="9" style="196"/>
    <col min="28" max="35" width="9" style="63"/>
  </cols>
  <sheetData>
    <row r="1" spans="1:42" ht="6" hidden="1" customHeight="1">
      <c r="A1" s="88"/>
      <c r="B1" s="88"/>
      <c r="C1" s="88"/>
      <c r="D1" s="89"/>
      <c r="E1" s="89"/>
      <c r="F1" s="89"/>
      <c r="G1" s="89"/>
      <c r="H1" s="89"/>
      <c r="I1" s="89"/>
      <c r="J1" s="48"/>
      <c r="K1" s="48"/>
      <c r="O1" s="66"/>
      <c r="P1" s="165"/>
      <c r="Q1" s="165"/>
      <c r="R1" s="165"/>
      <c r="S1" s="165"/>
      <c r="T1" s="165"/>
      <c r="U1" s="165"/>
      <c r="V1" s="165"/>
      <c r="W1" s="247"/>
      <c r="X1" s="247"/>
      <c r="Y1" s="247"/>
      <c r="Z1" s="66"/>
      <c r="AA1" s="247"/>
      <c r="AB1" s="66"/>
    </row>
    <row r="2" spans="1:42" ht="30" customHeight="1">
      <c r="A2" s="89"/>
      <c r="B2" s="639"/>
      <c r="C2" s="639"/>
      <c r="D2" s="89"/>
      <c r="E2" s="89"/>
      <c r="F2" s="89"/>
      <c r="G2" s="89"/>
      <c r="H2" s="89"/>
      <c r="I2" s="89"/>
      <c r="J2" s="48"/>
      <c r="K2" s="48"/>
      <c r="O2" s="66"/>
      <c r="P2" s="165" t="str">
        <f ca="1">RIGHT(CELL("filename",A1),LEN(CELL("filename",A1))-FIND("]", CELL("filename",A1)))</f>
        <v>(6)学校質問紙より(4)</v>
      </c>
      <c r="Q2" s="297">
        <f ca="1">VALUE(LEFT(RIGHT(P2,2),1))</f>
        <v>4</v>
      </c>
      <c r="R2" s="165"/>
      <c r="S2" s="165"/>
      <c r="T2" s="165"/>
      <c r="U2" s="165"/>
      <c r="V2" s="165"/>
      <c r="W2" s="247"/>
      <c r="X2" s="247"/>
      <c r="Y2" s="247"/>
      <c r="Z2" s="66"/>
      <c r="AA2" s="247"/>
      <c r="AB2" s="66"/>
    </row>
    <row r="3" spans="1:42" ht="6.95" customHeight="1" thickBot="1">
      <c r="A3" s="66"/>
      <c r="B3" s="287"/>
      <c r="C3" s="287"/>
      <c r="D3" s="66"/>
      <c r="E3" s="66"/>
      <c r="F3" s="66"/>
      <c r="G3" s="66"/>
      <c r="H3" s="66"/>
      <c r="I3" s="66"/>
      <c r="J3" s="48"/>
      <c r="K3" s="48"/>
      <c r="O3" s="66"/>
      <c r="P3" s="165"/>
      <c r="Q3" s="298">
        <v>3</v>
      </c>
      <c r="R3" s="298">
        <v>4</v>
      </c>
      <c r="S3" s="298">
        <v>5</v>
      </c>
      <c r="T3" s="298">
        <v>6</v>
      </c>
      <c r="U3" s="298">
        <v>7</v>
      </c>
      <c r="V3" s="298">
        <v>8</v>
      </c>
      <c r="W3" s="299">
        <v>9</v>
      </c>
      <c r="X3" s="298">
        <v>10</v>
      </c>
      <c r="Y3" s="298">
        <v>11</v>
      </c>
      <c r="Z3" s="300">
        <v>12</v>
      </c>
      <c r="AA3" s="247"/>
      <c r="AB3" s="66"/>
    </row>
    <row r="4" spans="1:42" ht="13.5" customHeight="1">
      <c r="A4" s="66"/>
      <c r="B4" s="622" t="s">
        <v>1</v>
      </c>
      <c r="C4" s="623"/>
      <c r="D4" s="66"/>
      <c r="E4" s="66"/>
      <c r="F4" s="66"/>
      <c r="G4" s="66"/>
      <c r="H4" s="66"/>
      <c r="I4" s="66"/>
      <c r="J4" s="48"/>
      <c r="K4" s="48"/>
      <c r="O4" s="66"/>
      <c r="P4" s="165"/>
      <c r="Q4" s="225" t="s">
        <v>155</v>
      </c>
      <c r="R4" s="225" t="s">
        <v>156</v>
      </c>
      <c r="S4" s="225" t="s">
        <v>157</v>
      </c>
      <c r="T4" s="225" t="s">
        <v>158</v>
      </c>
      <c r="U4" s="225" t="s">
        <v>159</v>
      </c>
      <c r="V4" s="225" t="s">
        <v>160</v>
      </c>
      <c r="W4" s="225" t="s">
        <v>161</v>
      </c>
      <c r="X4" s="225" t="s">
        <v>162</v>
      </c>
      <c r="Y4" s="225" t="s">
        <v>163</v>
      </c>
      <c r="Z4" s="225" t="s">
        <v>164</v>
      </c>
      <c r="AA4" s="247"/>
      <c r="AB4" s="298"/>
      <c r="AC4" s="249"/>
      <c r="AD4" s="249"/>
      <c r="AE4" s="249"/>
      <c r="AF4" s="249"/>
      <c r="AG4" s="249"/>
      <c r="AH4" s="249"/>
      <c r="AI4" s="249"/>
      <c r="AJ4" s="196"/>
      <c r="AK4" s="196"/>
      <c r="AL4" s="196"/>
      <c r="AM4" s="196"/>
      <c r="AN4" s="196"/>
      <c r="AO4" s="196"/>
      <c r="AP4" s="196"/>
    </row>
    <row r="5" spans="1:42" ht="13.5" customHeight="1" thickBot="1">
      <c r="A5" s="89"/>
      <c r="B5" s="640" t="s">
        <v>154</v>
      </c>
      <c r="C5" s="641"/>
      <c r="D5" s="89"/>
      <c r="E5" s="66"/>
      <c r="F5" s="66"/>
      <c r="G5" s="66"/>
      <c r="H5" s="66"/>
      <c r="I5" s="66"/>
      <c r="J5" s="66"/>
      <c r="K5" s="66"/>
      <c r="O5" s="66"/>
      <c r="P5" s="165"/>
      <c r="Q5" s="165">
        <v>1</v>
      </c>
      <c r="R5" s="299">
        <v>2</v>
      </c>
      <c r="S5" s="299">
        <v>3</v>
      </c>
      <c r="T5" s="299">
        <v>4</v>
      </c>
      <c r="U5" s="299">
        <v>5</v>
      </c>
      <c r="V5" s="299">
        <v>6</v>
      </c>
      <c r="W5" s="299">
        <v>7</v>
      </c>
      <c r="X5" s="299">
        <v>8</v>
      </c>
      <c r="Y5" s="299">
        <v>9</v>
      </c>
      <c r="Z5" s="301">
        <v>10</v>
      </c>
      <c r="AA5" s="247"/>
      <c r="AB5" s="247"/>
      <c r="AC5" s="249"/>
      <c r="AD5" s="249"/>
      <c r="AE5" s="249"/>
      <c r="AF5" s="249"/>
      <c r="AG5" s="249"/>
      <c r="AH5" s="249"/>
      <c r="AI5" s="249"/>
      <c r="AJ5" s="196"/>
      <c r="AK5" s="196"/>
      <c r="AL5" s="196"/>
      <c r="AM5" s="196"/>
      <c r="AN5" s="196"/>
      <c r="AO5" s="196"/>
      <c r="AP5" s="196"/>
    </row>
    <row r="6" spans="1:42" ht="6.95" customHeight="1" thickBot="1">
      <c r="A6" s="48"/>
      <c r="B6" s="48"/>
      <c r="C6" s="48"/>
      <c r="D6" s="48"/>
      <c r="E6" s="66"/>
      <c r="F6" s="66"/>
      <c r="G6" s="277"/>
      <c r="H6" s="277"/>
      <c r="I6" s="66"/>
      <c r="J6" s="66"/>
      <c r="K6" s="208"/>
      <c r="O6" s="66"/>
      <c r="P6" s="165"/>
      <c r="Q6" s="165"/>
      <c r="R6" s="165"/>
      <c r="S6" s="165"/>
      <c r="T6" s="165"/>
      <c r="U6" s="165"/>
      <c r="V6" s="165"/>
      <c r="W6" s="247"/>
      <c r="X6" s="247"/>
      <c r="Y6" s="247"/>
      <c r="Z6" s="66"/>
      <c r="AA6" s="299"/>
      <c r="AB6" s="247"/>
      <c r="AC6" s="249"/>
      <c r="AD6" s="249"/>
      <c r="AE6" s="249"/>
      <c r="AF6" s="249"/>
      <c r="AG6" s="249"/>
      <c r="AH6" s="249"/>
      <c r="AI6" s="249"/>
      <c r="AJ6" s="196"/>
      <c r="AK6" s="196"/>
      <c r="AL6" s="196"/>
      <c r="AM6" s="196"/>
      <c r="AN6" s="196"/>
      <c r="AO6" s="196"/>
      <c r="AP6" s="196"/>
    </row>
    <row r="7" spans="1:42" ht="20.100000000000001" customHeight="1">
      <c r="A7" s="48"/>
      <c r="B7" s="624">
        <f ca="1">IF(P7&lt;&gt;"",P7,"")</f>
        <v>105</v>
      </c>
      <c r="C7" s="625"/>
      <c r="D7" s="48"/>
      <c r="E7" s="121" t="s">
        <v>47</v>
      </c>
      <c r="F7" s="653" t="str">
        <f ca="1">"「"&amp;S7&amp;"」を選択"</f>
        <v>「よくしている」を選択</v>
      </c>
      <c r="G7" s="653"/>
      <c r="H7" s="653"/>
      <c r="I7" s="653"/>
      <c r="J7" s="653"/>
      <c r="K7" s="66"/>
      <c r="O7" s="66"/>
      <c r="P7" s="302">
        <f ca="1">IF(INDIRECT("入力シート!AC"&amp;Q7)&lt;&gt;0,INDIRECT("入力シート!AC"&amp;Q7),"")</f>
        <v>105</v>
      </c>
      <c r="Q7" s="298">
        <f ca="1">(Q2-1)*5+7</f>
        <v>22</v>
      </c>
      <c r="R7" s="303">
        <f ca="1">P7+198</f>
        <v>303</v>
      </c>
      <c r="S7" s="165" t="str">
        <f ca="1">IFERROR(INDIRECT(CHAR(AA15)&amp;AA11),"")</f>
        <v>よくしている</v>
      </c>
      <c r="T7" s="165"/>
      <c r="U7" s="165"/>
      <c r="V7" s="165"/>
      <c r="W7" s="247"/>
      <c r="X7" s="247"/>
      <c r="Y7" s="247"/>
      <c r="Z7" s="66"/>
      <c r="AA7" s="247"/>
      <c r="AB7" s="255"/>
      <c r="AC7" s="309"/>
      <c r="AD7" s="309"/>
      <c r="AE7" s="249"/>
      <c r="AF7" s="249"/>
      <c r="AG7" s="249"/>
      <c r="AH7" s="249"/>
      <c r="AI7" s="249"/>
      <c r="AJ7" s="196"/>
      <c r="AK7" s="196"/>
      <c r="AL7" s="196"/>
      <c r="AM7" s="196"/>
      <c r="AN7" s="196"/>
      <c r="AO7" s="196"/>
      <c r="AP7" s="196"/>
    </row>
    <row r="8" spans="1:42" ht="6" customHeight="1">
      <c r="A8" s="48"/>
      <c r="B8" s="628" t="str">
        <f ca="1">IF(P8&lt;&gt;"",P8,"")</f>
        <v>教員が，他校や外部の研修機関などの学校外での研修に積極的に参加できるようにしていますか</v>
      </c>
      <c r="C8" s="629"/>
      <c r="D8" s="48"/>
      <c r="E8" s="66"/>
      <c r="F8" s="66"/>
      <c r="G8" s="66"/>
      <c r="H8" s="66"/>
      <c r="I8" s="66"/>
      <c r="J8" s="66"/>
      <c r="K8" s="66"/>
      <c r="O8" s="66"/>
      <c r="P8" s="644" t="str">
        <f ca="1">IF(P7&lt;&gt;"",VLOOKUP(P7,入力シート!$AC$7:$AN$33,2,FALSE),"")</f>
        <v>教員が，他校や外部の研修機関などの学校外での研修に積極的に参加できるようにしていますか</v>
      </c>
      <c r="Q8" s="644"/>
      <c r="R8" s="644"/>
      <c r="S8" s="644"/>
      <c r="T8" s="644"/>
      <c r="U8" s="644"/>
      <c r="V8" s="644"/>
      <c r="W8" s="644"/>
      <c r="X8" s="644"/>
      <c r="Y8" s="644"/>
      <c r="Z8" s="644"/>
      <c r="AA8" s="46"/>
      <c r="AB8" s="49"/>
      <c r="AC8" s="51"/>
      <c r="AD8" s="51"/>
      <c r="AE8" s="52"/>
      <c r="AF8" s="52"/>
    </row>
    <row r="9" spans="1:42" s="33" customFormat="1" ht="8.1" customHeight="1">
      <c r="A9" s="48"/>
      <c r="B9" s="628"/>
      <c r="C9" s="629"/>
      <c r="D9" s="48"/>
      <c r="E9" s="48"/>
      <c r="F9" s="48"/>
      <c r="G9" s="48"/>
      <c r="H9" s="251"/>
      <c r="I9" s="48"/>
      <c r="J9" s="251"/>
      <c r="K9" s="48"/>
      <c r="L9" s="23"/>
      <c r="M9" s="23"/>
      <c r="N9" s="23"/>
      <c r="O9" s="48"/>
      <c r="P9" s="644"/>
      <c r="Q9" s="644"/>
      <c r="R9" s="644"/>
      <c r="S9" s="644"/>
      <c r="T9" s="644"/>
      <c r="U9" s="644"/>
      <c r="V9" s="644"/>
      <c r="W9" s="644"/>
      <c r="X9" s="644"/>
      <c r="Y9" s="644"/>
      <c r="Z9" s="644"/>
      <c r="AA9" s="46"/>
      <c r="AB9" s="49"/>
      <c r="AC9" s="51"/>
      <c r="AD9" s="51"/>
      <c r="AE9" s="52"/>
      <c r="AF9" s="52"/>
      <c r="AG9" s="52"/>
      <c r="AH9" s="52"/>
      <c r="AI9" s="51"/>
    </row>
    <row r="10" spans="1:42" s="33" customFormat="1" ht="8.1" customHeight="1">
      <c r="A10" s="48"/>
      <c r="B10" s="628"/>
      <c r="C10" s="629"/>
      <c r="D10" s="48"/>
      <c r="E10" s="48"/>
      <c r="F10" s="48"/>
      <c r="G10" s="48"/>
      <c r="H10" s="48"/>
      <c r="I10" s="48"/>
      <c r="J10" s="48"/>
      <c r="K10" s="48"/>
      <c r="L10" s="23"/>
      <c r="M10" s="23"/>
      <c r="N10" s="23"/>
      <c r="O10" s="48"/>
      <c r="P10" s="447"/>
      <c r="Q10" s="165"/>
      <c r="R10" s="165"/>
      <c r="S10" s="165"/>
      <c r="T10" s="165"/>
      <c r="U10" s="165"/>
      <c r="V10" s="296"/>
      <c r="W10" s="255"/>
      <c r="X10" s="255"/>
      <c r="Y10" s="46"/>
      <c r="Z10" s="48"/>
      <c r="AA10" s="46"/>
      <c r="AB10" s="49"/>
      <c r="AC10" s="52"/>
      <c r="AD10" s="52"/>
      <c r="AE10" s="52"/>
      <c r="AF10" s="52"/>
      <c r="AG10" s="52"/>
      <c r="AH10" s="52"/>
      <c r="AI10" s="51"/>
    </row>
    <row r="11" spans="1:42" s="33" customFormat="1" ht="13.5" customHeight="1">
      <c r="A11" s="48"/>
      <c r="B11" s="628"/>
      <c r="C11" s="629"/>
      <c r="D11" s="48"/>
      <c r="E11" s="48"/>
      <c r="F11" s="48"/>
      <c r="G11" s="48"/>
      <c r="H11" s="48"/>
      <c r="I11" s="48"/>
      <c r="J11" s="48"/>
      <c r="K11" s="48"/>
      <c r="L11" s="23"/>
      <c r="M11" s="23"/>
      <c r="N11" s="23"/>
      <c r="O11" s="48"/>
      <c r="P11" s="305"/>
      <c r="Q11" s="306" t="str">
        <f t="shared" ref="Q11:Z11" ca="1" si="0">IFERROR(IF(INDIRECT("'基礎データ（質問紙）'!"&amp;Q$4&amp;$R7)&lt;&gt;"",INDIRECT("'基礎データ（質問紙）'!"&amp;Q$4&amp;$R7),""),"")</f>
        <v>よくしている</v>
      </c>
      <c r="R11" s="306" t="str">
        <f t="shared" ca="1" si="0"/>
        <v>どちらかといえば，している</v>
      </c>
      <c r="S11" s="306" t="str">
        <f t="shared" ca="1" si="0"/>
        <v>あまりしていない</v>
      </c>
      <c r="T11" s="306" t="str">
        <f t="shared" ca="1" si="0"/>
        <v>全くしていない</v>
      </c>
      <c r="U11" s="306" t="str">
        <f t="shared" ca="1" si="0"/>
        <v>その他・無回答</v>
      </c>
      <c r="V11" s="306" t="str">
        <f t="shared" ca="1" si="0"/>
        <v/>
      </c>
      <c r="W11" s="306" t="str">
        <f t="shared" ca="1" si="0"/>
        <v/>
      </c>
      <c r="X11" s="306" t="str">
        <f t="shared" ca="1" si="0"/>
        <v/>
      </c>
      <c r="Y11" s="306" t="str">
        <f t="shared" ca="1" si="0"/>
        <v/>
      </c>
      <c r="Z11" s="306" t="str">
        <f t="shared" ca="1" si="0"/>
        <v/>
      </c>
      <c r="AA11" s="46">
        <f>ROW()</f>
        <v>11</v>
      </c>
      <c r="AB11" s="49"/>
      <c r="AC11" s="52"/>
      <c r="AD11" s="52"/>
      <c r="AE11" s="52"/>
      <c r="AF11" s="52"/>
      <c r="AG11" s="52"/>
      <c r="AH11" s="52"/>
      <c r="AI11" s="51"/>
    </row>
    <row r="12" spans="1:42" s="33" customFormat="1" ht="13.5" customHeight="1">
      <c r="A12" s="48"/>
      <c r="B12" s="628"/>
      <c r="C12" s="629"/>
      <c r="D12" s="48"/>
      <c r="E12" s="48"/>
      <c r="F12" s="48"/>
      <c r="G12" s="48"/>
      <c r="H12" s="48"/>
      <c r="I12" s="48"/>
      <c r="J12" s="48"/>
      <c r="K12" s="48"/>
      <c r="L12" s="23"/>
      <c r="M12" s="23"/>
      <c r="N12" s="23"/>
      <c r="O12" s="48"/>
      <c r="P12" s="447" t="s">
        <v>0</v>
      </c>
      <c r="Q12" s="340" t="str">
        <f ca="1">IF($P7&lt;&gt;"",IF(VLOOKUP($P7,入力シート!$AC$7:$AN$26,Q$3,FALSE)&lt;&gt;"",VLOOKUP($P7,入力シート!$AC$7:$AN$26,Q$3,FALSE),""),"")</f>
        <v>○</v>
      </c>
      <c r="R12" s="340" t="str">
        <f ca="1">IF($P7&lt;&gt;"",IF(VLOOKUP($P7,入力シート!$AC$7:$AN$26,R$3,FALSE)&lt;&gt;"",VLOOKUP($P7,入力シート!$AC$7:$AN$26,R$3,FALSE),""),"")</f>
        <v/>
      </c>
      <c r="S12" s="340" t="str">
        <f ca="1">IF($P7&lt;&gt;"",IF(VLOOKUP($P7,入力シート!$AC$7:$AN$26,S$3,FALSE)&lt;&gt;"",VLOOKUP($P7,入力シート!$AC$7:$AN$26,S$3,FALSE),""),"")</f>
        <v/>
      </c>
      <c r="T12" s="340" t="str">
        <f ca="1">IF($P7&lt;&gt;"",IF(VLOOKUP($P7,入力シート!$AC$7:$AN$26,T$3,FALSE)&lt;&gt;"",VLOOKUP($P7,入力シート!$AC$7:$AN$26,T$3,FALSE),""),"")</f>
        <v/>
      </c>
      <c r="U12" s="340" t="str">
        <f ca="1">IF($P7&lt;&gt;"",IF(VLOOKUP($P7,入力シート!$AC$7:$AN$26,U$3,FALSE)&lt;&gt;"",VLOOKUP($P7,入力シート!$AC$7:$AN$26,U$3,FALSE),""),"")</f>
        <v/>
      </c>
      <c r="V12" s="340" t="str">
        <f ca="1">IF($P7&lt;&gt;"",IF(VLOOKUP($P7,入力シート!$AC$7:$AN$26,V$3,FALSE)&lt;&gt;"",VLOOKUP($P7,入力シート!$AC$7:$AN$26,V$3,FALSE),""),"")</f>
        <v/>
      </c>
      <c r="W12" s="340" t="str">
        <f ca="1">IF($P7&lt;&gt;"",IF(VLOOKUP($P7,入力シート!$AC$7:$AN$26,W$3,FALSE)&lt;&gt;"",VLOOKUP($P7,入力シート!$AC$7:$AN$26,W$3,FALSE),""),"")</f>
        <v/>
      </c>
      <c r="X12" s="340" t="str">
        <f ca="1">IF($P7&lt;&gt;"",IF(VLOOKUP($P7,入力シート!$AC$7:$AN$26,X$3,FALSE)&lt;&gt;"",VLOOKUP($P7,入力シート!$AC$7:$AN$26,X$3,FALSE),""),"")</f>
        <v/>
      </c>
      <c r="Y12" s="340" t="str">
        <f ca="1">IF($P7&lt;&gt;"",IF(VLOOKUP($P7,入力シート!$AC$7:$AN$26,Y$3,FALSE)&lt;&gt;"",VLOOKUP($P7,入力シート!$AC$7:$AN$26,Y$3,FALSE),""),"")</f>
        <v/>
      </c>
      <c r="Z12" s="341" t="str">
        <f ca="1">IF($P7&lt;&gt;"",IF(VLOOKUP($P7,入力シート!$AC$7:$AN$26,Z$3,FALSE)&lt;&gt;"",VLOOKUP($P7,入力シート!$AC$7:$AN$26,Z$3,FALSE),""),"")</f>
        <v/>
      </c>
      <c r="AA12" s="46"/>
      <c r="AB12" s="49"/>
      <c r="AC12" s="52"/>
      <c r="AD12" s="52"/>
      <c r="AE12" s="52"/>
      <c r="AF12" s="52"/>
      <c r="AG12" s="52"/>
      <c r="AH12" s="52"/>
      <c r="AI12" s="51"/>
    </row>
    <row r="13" spans="1:42" s="33" customFormat="1" ht="15" customHeight="1">
      <c r="A13" s="48"/>
      <c r="B13" s="628"/>
      <c r="C13" s="629"/>
      <c r="D13" s="48"/>
      <c r="E13" s="48"/>
      <c r="F13" s="48"/>
      <c r="G13" s="48"/>
      <c r="H13" s="48"/>
      <c r="I13" s="48"/>
      <c r="J13" s="48"/>
      <c r="K13" s="48"/>
      <c r="L13" s="23"/>
      <c r="M13" s="23"/>
      <c r="N13" s="23"/>
      <c r="O13" s="48"/>
      <c r="P13" s="447" t="s">
        <v>35</v>
      </c>
      <c r="Q13" s="254">
        <f ca="1">IF($P7&lt;&gt;"",IF(VLOOKUP($P7,'基礎データ（質問紙）'!$M$4:$X$210,Q$3,FALSE)&lt;&gt;"",VLOOKUP($P7,'基礎データ（質問紙）'!$M$4:$X$210,Q$3,FALSE),""),"")</f>
        <v>44.9</v>
      </c>
      <c r="R13" s="254">
        <f ca="1">IF($P7&lt;&gt;"",IF(VLOOKUP($P7,'基礎データ（質問紙）'!$M$4:$X$210,R$3,FALSE)&lt;&gt;"",VLOOKUP($P7,'基礎データ（質問紙）'!$M$4:$X$210,R$3,FALSE),""),"")</f>
        <v>49.7</v>
      </c>
      <c r="S13" s="254">
        <f ca="1">IF($P7&lt;&gt;"",IF(VLOOKUP($P7,'基礎データ（質問紙）'!$M$4:$X$210,S$3,FALSE)&lt;&gt;"",VLOOKUP($P7,'基礎データ（質問紙）'!$M$4:$X$210,S$3,FALSE),""),"")</f>
        <v>5.5</v>
      </c>
      <c r="T13" s="254">
        <f ca="1">IF($P7&lt;&gt;"",IF(VLOOKUP($P7,'基礎データ（質問紙）'!$M$4:$X$210,T$3,FALSE)&lt;&gt;"",VLOOKUP($P7,'基礎データ（質問紙）'!$M$4:$X$210,T$3,FALSE),""),"")</f>
        <v>0</v>
      </c>
      <c r="U13" s="254">
        <f ca="1">IF($P7&lt;&gt;"",IF(VLOOKUP($P7,'基礎データ（質問紙）'!$M$4:$X$210,U$3,FALSE)&lt;&gt;"",VLOOKUP($P7,'基礎データ（質問紙）'!$M$4:$X$210,U$3,FALSE),""),"")</f>
        <v>0</v>
      </c>
      <c r="V13" s="254" t="str">
        <f ca="1">IF($P7&lt;&gt;"",IF(VLOOKUP($P7,'基礎データ（質問紙）'!$M$4:$X$210,V$3,FALSE)&lt;&gt;"",VLOOKUP($P7,'基礎データ（質問紙）'!$M$4:$X$210,V$3,FALSE),""),"")</f>
        <v/>
      </c>
      <c r="W13" s="254" t="str">
        <f ca="1">IF($P7&lt;&gt;"",IF(VLOOKUP($P7,'基礎データ（質問紙）'!$M$4:$X$210,W$3,FALSE)&lt;&gt;"",VLOOKUP($P7,'基礎データ（質問紙）'!$M$4:$X$210,W$3,FALSE),""),"")</f>
        <v/>
      </c>
      <c r="X13" s="254" t="str">
        <f ca="1">IF($P7&lt;&gt;"",IF(VLOOKUP($P7,'基礎データ（質問紙）'!$M$4:$X$210,X$3,FALSE)&lt;&gt;"",VLOOKUP($P7,'基礎データ（質問紙）'!$M$4:$X$210,X$3,FALSE),""),"")</f>
        <v/>
      </c>
      <c r="Y13" s="254" t="str">
        <f ca="1">IF($P7&lt;&gt;"",IF(VLOOKUP($P7,'基礎データ（質問紙）'!$M$4:$X$210,Y$3,FALSE)&lt;&gt;"",VLOOKUP($P7,'基礎データ（質問紙）'!$M$4:$X$210,Y$3,FALSE),""),"")</f>
        <v/>
      </c>
      <c r="Z13" s="254" t="str">
        <f ca="1">IF($P7&lt;&gt;"",IF(VLOOKUP($P7,'基礎データ（質問紙）'!$M$4:$X$210,Z$3,FALSE)&lt;&gt;"",VLOOKUP($P7,'基礎データ（質問紙）'!$M$4:$X$210,Z$3,FALSE),""),"")</f>
        <v/>
      </c>
      <c r="AA13" s="46">
        <f ca="1">(P7-14)*2+3</f>
        <v>185</v>
      </c>
      <c r="AB13" s="49"/>
      <c r="AC13" s="52"/>
      <c r="AD13" s="52"/>
      <c r="AE13" s="52"/>
      <c r="AF13" s="52"/>
      <c r="AG13" s="52"/>
      <c r="AH13" s="52"/>
      <c r="AI13" s="51"/>
    </row>
    <row r="14" spans="1:42" s="33" customFormat="1" ht="15" customHeight="1" thickBot="1">
      <c r="A14" s="48"/>
      <c r="B14" s="630"/>
      <c r="C14" s="631"/>
      <c r="D14" s="48"/>
      <c r="E14" s="431">
        <f ca="1">IF(F14&lt;&gt;"",1,"")</f>
        <v>1</v>
      </c>
      <c r="F14" s="432" t="str">
        <f ca="1">IF(Q11&lt;&gt;"",Q11,"")</f>
        <v>よくしている</v>
      </c>
      <c r="G14" s="431">
        <f ca="1">IF(H14&lt;&gt;"",2,"")</f>
        <v>2</v>
      </c>
      <c r="H14" s="432" t="str">
        <f ca="1">IF(R11&lt;&gt;"",R11,"")</f>
        <v>どちらかといえば，している</v>
      </c>
      <c r="I14" s="431">
        <f ca="1">IF(J14&lt;&gt;"",3,"")</f>
        <v>3</v>
      </c>
      <c r="J14" s="432" t="str">
        <f ca="1">IF(S11&lt;&gt;"",S11,"")</f>
        <v>あまりしていない</v>
      </c>
      <c r="K14" s="319"/>
      <c r="L14" s="23"/>
      <c r="M14" s="23"/>
      <c r="N14" s="23"/>
      <c r="O14" s="48"/>
      <c r="P14" s="447" t="s">
        <v>36</v>
      </c>
      <c r="Q14" s="254">
        <f t="shared" ref="Q14:Z14" ca="1" si="1">IF($P7&lt;&gt;"",IF(INDIRECT("'基礎データ（質問紙）'!"&amp;Q$4&amp;$AA13+3)&lt;&gt;"",INDIRECT("'基礎データ（質問紙）'!"&amp;Q$4&amp;$AA13+3),""),"")</f>
        <v>51.8</v>
      </c>
      <c r="R14" s="254">
        <f t="shared" ca="1" si="1"/>
        <v>44.4</v>
      </c>
      <c r="S14" s="254">
        <f t="shared" ca="1" si="1"/>
        <v>3.7</v>
      </c>
      <c r="T14" s="254">
        <f t="shared" ca="1" si="1"/>
        <v>0</v>
      </c>
      <c r="U14" s="254">
        <f t="shared" ca="1" si="1"/>
        <v>0.1</v>
      </c>
      <c r="V14" s="254" t="str">
        <f t="shared" ca="1" si="1"/>
        <v/>
      </c>
      <c r="W14" s="254" t="str">
        <f t="shared" ca="1" si="1"/>
        <v/>
      </c>
      <c r="X14" s="254" t="str">
        <f t="shared" ca="1" si="1"/>
        <v/>
      </c>
      <c r="Y14" s="254" t="str">
        <f t="shared" ca="1" si="1"/>
        <v/>
      </c>
      <c r="Z14" s="254" t="str">
        <f t="shared" ca="1" si="1"/>
        <v/>
      </c>
      <c r="AA14" s="246"/>
      <c r="AB14" s="49"/>
      <c r="AC14" s="52"/>
      <c r="AD14" s="52"/>
      <c r="AE14" s="52"/>
      <c r="AF14" s="52"/>
      <c r="AG14" s="52"/>
      <c r="AH14" s="52"/>
      <c r="AI14" s="51"/>
    </row>
    <row r="15" spans="1:42" s="33" customFormat="1" ht="20.100000000000001" customHeight="1">
      <c r="A15" s="48"/>
      <c r="B15" s="48"/>
      <c r="C15" s="48"/>
      <c r="D15" s="48"/>
      <c r="E15" s="431">
        <f ca="1">IF(F15&lt;&gt;"",4,"")</f>
        <v>4</v>
      </c>
      <c r="F15" s="432" t="str">
        <f ca="1">IF(T11&lt;&gt;"",T11,"")</f>
        <v>全くしていない</v>
      </c>
      <c r="G15" s="431">
        <f ca="1">IF(H15&lt;&gt;"",5,"")</f>
        <v>5</v>
      </c>
      <c r="H15" s="432" t="str">
        <f ca="1">IF(U11&lt;&gt;"",U11,"")</f>
        <v>その他・無回答</v>
      </c>
      <c r="I15" s="431" t="str">
        <f ca="1">IF(J15&lt;&gt;"",6,"")</f>
        <v/>
      </c>
      <c r="J15" s="432" t="str">
        <f ca="1">IF(V11&lt;&gt;"",V11,"")</f>
        <v/>
      </c>
      <c r="K15" s="319"/>
      <c r="L15" s="23"/>
      <c r="M15" s="23"/>
      <c r="N15" s="23"/>
      <c r="O15" s="48"/>
      <c r="P15" s="447"/>
      <c r="Q15" s="255">
        <f t="shared" ref="Q15:Z15" ca="1" si="2">IF(Q12="○",CELL("col",Q12),"")</f>
        <v>17</v>
      </c>
      <c r="R15" s="255" t="str">
        <f t="shared" ca="1" si="2"/>
        <v/>
      </c>
      <c r="S15" s="255" t="str">
        <f t="shared" ca="1" si="2"/>
        <v/>
      </c>
      <c r="T15" s="255" t="str">
        <f t="shared" ca="1" si="2"/>
        <v/>
      </c>
      <c r="U15" s="255" t="str">
        <f t="shared" ca="1" si="2"/>
        <v/>
      </c>
      <c r="V15" s="255" t="str">
        <f t="shared" ca="1" si="2"/>
        <v/>
      </c>
      <c r="W15" s="255" t="str">
        <f t="shared" ca="1" si="2"/>
        <v/>
      </c>
      <c r="X15" s="255" t="str">
        <f t="shared" ca="1" si="2"/>
        <v/>
      </c>
      <c r="Y15" s="255" t="str">
        <f t="shared" ca="1" si="2"/>
        <v/>
      </c>
      <c r="Z15" s="255" t="str">
        <f t="shared" ca="1" si="2"/>
        <v/>
      </c>
      <c r="AA15" s="296">
        <f ca="1">SUM(Q15:Z15)+64</f>
        <v>81</v>
      </c>
      <c r="AB15" s="49"/>
      <c r="AC15" s="52"/>
      <c r="AD15" s="52"/>
      <c r="AE15" s="52"/>
      <c r="AF15" s="52"/>
      <c r="AG15" s="52"/>
      <c r="AH15" s="52"/>
      <c r="AI15" s="51"/>
    </row>
    <row r="16" spans="1:42" s="33" customFormat="1" ht="20.100000000000001" customHeight="1">
      <c r="A16" s="48"/>
      <c r="B16" s="48"/>
      <c r="C16" s="48"/>
      <c r="D16" s="48"/>
      <c r="E16" s="431" t="str">
        <f ca="1">IF(F16&lt;&gt;"",7,"")</f>
        <v/>
      </c>
      <c r="F16" s="432" t="str">
        <f ca="1">IF(W11&lt;&gt;"",W11,"")</f>
        <v/>
      </c>
      <c r="G16" s="431" t="str">
        <f ca="1">IF(H16&lt;&gt;"",8,"")</f>
        <v/>
      </c>
      <c r="H16" s="432" t="str">
        <f ca="1">IF(X11&lt;&gt;"",X11,"")</f>
        <v/>
      </c>
      <c r="I16" s="431" t="str">
        <f ca="1">IF(J16&lt;&gt;"",9,"")</f>
        <v/>
      </c>
      <c r="J16" s="432" t="str">
        <f ca="1">IF(Y11&lt;&gt;"",Y11,"")</f>
        <v/>
      </c>
      <c r="K16" s="319"/>
      <c r="L16" s="23"/>
      <c r="M16" s="23"/>
      <c r="N16" s="23"/>
      <c r="O16" s="48"/>
      <c r="P16" s="447"/>
      <c r="Q16" s="307"/>
      <c r="R16" s="308"/>
      <c r="S16" s="255"/>
      <c r="T16" s="46"/>
      <c r="U16" s="307"/>
      <c r="V16" s="308"/>
      <c r="W16" s="255"/>
      <c r="X16" s="46"/>
      <c r="Y16" s="46"/>
      <c r="Z16" s="48"/>
      <c r="AA16" s="46"/>
      <c r="AB16" s="49"/>
      <c r="AC16" s="52"/>
      <c r="AD16" s="52"/>
      <c r="AE16" s="52"/>
      <c r="AF16" s="52"/>
      <c r="AG16" s="52"/>
      <c r="AH16" s="52"/>
      <c r="AI16" s="51"/>
    </row>
    <row r="17" spans="1:35" s="33" customFormat="1" ht="8.1" customHeight="1" thickBot="1">
      <c r="A17" s="48"/>
      <c r="B17" s="48"/>
      <c r="C17" s="48"/>
      <c r="D17" s="48"/>
      <c r="E17" s="48"/>
      <c r="F17" s="48"/>
      <c r="G17" s="48"/>
      <c r="H17" s="48"/>
      <c r="I17" s="48"/>
      <c r="J17" s="48"/>
      <c r="K17" s="48"/>
      <c r="L17" s="23"/>
      <c r="M17" s="23"/>
      <c r="N17" s="23"/>
      <c r="O17" s="48"/>
      <c r="P17" s="447"/>
      <c r="Q17" s="307"/>
      <c r="R17" s="308"/>
      <c r="S17" s="255"/>
      <c r="T17" s="46"/>
      <c r="U17" s="307"/>
      <c r="V17" s="308"/>
      <c r="W17" s="255"/>
      <c r="X17" s="46"/>
      <c r="Y17" s="46"/>
      <c r="Z17" s="48"/>
      <c r="AA17" s="46"/>
      <c r="AB17" s="49"/>
      <c r="AC17" s="52"/>
      <c r="AD17" s="52"/>
      <c r="AE17" s="52"/>
      <c r="AF17" s="52"/>
      <c r="AG17" s="52"/>
      <c r="AH17" s="52"/>
      <c r="AI17" s="51"/>
    </row>
    <row r="18" spans="1:35" s="33" customFormat="1" ht="20.100000000000001" customHeight="1">
      <c r="A18" s="48"/>
      <c r="B18" s="624">
        <f ca="1">IF(P18&lt;&gt;"",P18,"")</f>
        <v>108</v>
      </c>
      <c r="C18" s="625"/>
      <c r="D18" s="48"/>
      <c r="E18" s="121" t="s">
        <v>47</v>
      </c>
      <c r="F18" s="653" t="str">
        <f ca="1">"「"&amp;S18&amp;"」を選択"</f>
        <v>「どちらかといえば，している」を選択</v>
      </c>
      <c r="G18" s="653"/>
      <c r="H18" s="653"/>
      <c r="I18" s="653"/>
      <c r="J18" s="653"/>
      <c r="K18" s="66"/>
      <c r="L18" s="23"/>
      <c r="M18" s="23"/>
      <c r="N18" s="23"/>
      <c r="O18" s="48"/>
      <c r="P18" s="302">
        <f ca="1">IF(INDIRECT("入力シート!AC"&amp;Q18)&lt;&gt;0,INDIRECT("入力シート!AC"&amp;Q18),"")</f>
        <v>108</v>
      </c>
      <c r="Q18" s="298">
        <f ca="1">Q7+1</f>
        <v>23</v>
      </c>
      <c r="R18" s="303">
        <f ca="1">P18+198</f>
        <v>306</v>
      </c>
      <c r="S18" s="165" t="str">
        <f ca="1">IFERROR(INDIRECT(CHAR(AA25)&amp;AA21),"")</f>
        <v>どちらかといえば，している</v>
      </c>
      <c r="T18" s="298"/>
      <c r="U18" s="298"/>
      <c r="V18" s="296"/>
      <c r="W18" s="255"/>
      <c r="X18" s="255"/>
      <c r="Y18" s="46"/>
      <c r="Z18" s="48"/>
      <c r="AA18" s="46"/>
      <c r="AB18" s="49"/>
      <c r="AC18" s="52"/>
      <c r="AD18" s="52"/>
      <c r="AE18" s="52"/>
      <c r="AF18" s="52"/>
      <c r="AG18" s="52"/>
      <c r="AH18" s="52"/>
      <c r="AI18" s="51"/>
    </row>
    <row r="19" spans="1:35" s="33" customFormat="1" ht="6" customHeight="1">
      <c r="A19" s="48"/>
      <c r="B19" s="626" t="str">
        <f ca="1">IF(P19&lt;&gt;"",P19,"")</f>
        <v>コンピュータ等の情報通信技術を活用して，子供同士が教え合い学び合うなどの学習（協働学習）や課題発見・解決型の学習指導を学ぶ校内研修を行っていますか</v>
      </c>
      <c r="C19" s="627"/>
      <c r="D19" s="48"/>
      <c r="E19" s="48"/>
      <c r="F19" s="48"/>
      <c r="G19" s="48"/>
      <c r="H19" s="48"/>
      <c r="I19" s="48"/>
      <c r="J19" s="48"/>
      <c r="K19" s="48"/>
      <c r="L19" s="23"/>
      <c r="M19" s="23"/>
      <c r="N19" s="23"/>
      <c r="O19" s="48"/>
      <c r="P19" s="644" t="str">
        <f ca="1">IF(P18&lt;&gt;"",VLOOKUP(P18,入力シート!$AC$7:$AN$33,2,FALSE),"")</f>
        <v>コンピュータ等の情報通信技術を活用して，子供同士が教え合い学び合うなどの学習（協働学習）や課題発見・解決型の学習指導を学ぶ校内研修を行っていますか</v>
      </c>
      <c r="Q19" s="644"/>
      <c r="R19" s="644"/>
      <c r="S19" s="644"/>
      <c r="T19" s="644"/>
      <c r="U19" s="644"/>
      <c r="V19" s="644"/>
      <c r="W19" s="644"/>
      <c r="X19" s="644"/>
      <c r="Y19" s="644"/>
      <c r="Z19" s="644"/>
      <c r="AA19" s="46"/>
      <c r="AB19" s="49"/>
      <c r="AC19" s="52"/>
      <c r="AD19" s="52"/>
      <c r="AE19" s="52"/>
      <c r="AF19" s="52"/>
      <c r="AG19" s="52"/>
      <c r="AH19" s="52"/>
      <c r="AI19" s="51"/>
    </row>
    <row r="20" spans="1:35" s="33" customFormat="1" ht="8.1" customHeight="1">
      <c r="A20" s="48"/>
      <c r="B20" s="628"/>
      <c r="C20" s="629"/>
      <c r="D20" s="48"/>
      <c r="E20" s="48"/>
      <c r="F20" s="48"/>
      <c r="G20" s="48"/>
      <c r="H20" s="251"/>
      <c r="I20" s="48"/>
      <c r="J20" s="251"/>
      <c r="K20" s="48"/>
      <c r="L20" s="23"/>
      <c r="M20" s="23"/>
      <c r="N20" s="23"/>
      <c r="O20" s="48"/>
      <c r="P20" s="644"/>
      <c r="Q20" s="644"/>
      <c r="R20" s="644"/>
      <c r="S20" s="644"/>
      <c r="T20" s="644"/>
      <c r="U20" s="644"/>
      <c r="V20" s="644"/>
      <c r="W20" s="644"/>
      <c r="X20" s="644"/>
      <c r="Y20" s="644"/>
      <c r="Z20" s="644"/>
      <c r="AA20" s="46"/>
      <c r="AB20" s="49"/>
      <c r="AC20" s="52"/>
      <c r="AD20" s="52"/>
      <c r="AE20" s="52"/>
      <c r="AF20" s="52"/>
      <c r="AG20" s="52"/>
      <c r="AH20" s="52"/>
      <c r="AI20" s="51"/>
    </row>
    <row r="21" spans="1:35" s="33" customFormat="1" ht="13.5" customHeight="1">
      <c r="A21" s="48"/>
      <c r="B21" s="628"/>
      <c r="C21" s="629"/>
      <c r="D21" s="48"/>
      <c r="E21" s="48"/>
      <c r="F21" s="48"/>
      <c r="G21" s="48"/>
      <c r="H21" s="48"/>
      <c r="I21" s="48"/>
      <c r="J21" s="48"/>
      <c r="K21" s="48"/>
      <c r="L21" s="23"/>
      <c r="M21" s="23"/>
      <c r="N21" s="23"/>
      <c r="O21" s="48"/>
      <c r="P21" s="305"/>
      <c r="Q21" s="306" t="str">
        <f t="shared" ref="Q21:Z21" ca="1" si="3">IFERROR(IF(INDIRECT("'基礎データ（質問紙）'!"&amp;Q$4&amp;$R18)&lt;&gt;"",INDIRECT("'基礎データ（質問紙）'!"&amp;Q$4&amp;$R18),""),"")</f>
        <v>よくしている</v>
      </c>
      <c r="R21" s="306" t="str">
        <f t="shared" ca="1" si="3"/>
        <v>どちらかといえば，している</v>
      </c>
      <c r="S21" s="306" t="str">
        <f t="shared" ca="1" si="3"/>
        <v>あまりしていない</v>
      </c>
      <c r="T21" s="306" t="str">
        <f t="shared" ca="1" si="3"/>
        <v>全くしていない</v>
      </c>
      <c r="U21" s="306" t="str">
        <f t="shared" ca="1" si="3"/>
        <v>その他・無回答</v>
      </c>
      <c r="V21" s="306" t="str">
        <f t="shared" ca="1" si="3"/>
        <v/>
      </c>
      <c r="W21" s="306" t="str">
        <f t="shared" ca="1" si="3"/>
        <v/>
      </c>
      <c r="X21" s="306" t="str">
        <f t="shared" ca="1" si="3"/>
        <v/>
      </c>
      <c r="Y21" s="306" t="str">
        <f t="shared" ca="1" si="3"/>
        <v/>
      </c>
      <c r="Z21" s="306" t="str">
        <f t="shared" ca="1" si="3"/>
        <v/>
      </c>
      <c r="AA21" s="46">
        <f>ROW()</f>
        <v>21</v>
      </c>
      <c r="AB21" s="49"/>
      <c r="AC21" s="52"/>
      <c r="AD21" s="52"/>
      <c r="AE21" s="52"/>
      <c r="AF21" s="52"/>
      <c r="AG21" s="52"/>
      <c r="AH21" s="52"/>
      <c r="AI21" s="51"/>
    </row>
    <row r="22" spans="1:35" s="33" customFormat="1" ht="13.5" customHeight="1">
      <c r="A22" s="48"/>
      <c r="B22" s="628"/>
      <c r="C22" s="629"/>
      <c r="D22" s="48"/>
      <c r="E22" s="48"/>
      <c r="F22" s="48"/>
      <c r="G22" s="48"/>
      <c r="H22" s="48"/>
      <c r="I22" s="48"/>
      <c r="J22" s="48"/>
      <c r="K22" s="48"/>
      <c r="L22" s="23"/>
      <c r="M22" s="23"/>
      <c r="N22" s="23"/>
      <c r="O22" s="48"/>
      <c r="P22" s="447" t="s">
        <v>0</v>
      </c>
      <c r="Q22" s="340" t="str">
        <f ca="1">IF($P18&lt;&gt;"",IF(VLOOKUP($P18,入力シート!$AC$7:$AN$26,Q$3,FALSE)&lt;&gt;"",VLOOKUP($P18,入力シート!$AC$7:$AN$26,Q$3,FALSE),""),"")</f>
        <v/>
      </c>
      <c r="R22" s="340" t="str">
        <f ca="1">IF($P18&lt;&gt;"",IF(VLOOKUP($P18,入力シート!$AC$7:$AN$26,R$3,FALSE)&lt;&gt;"",VLOOKUP($P18,入力シート!$AC$7:$AN$26,R$3,FALSE),""),"")</f>
        <v>○</v>
      </c>
      <c r="S22" s="340" t="str">
        <f ca="1">IF($P18&lt;&gt;"",IF(VLOOKUP($P18,入力シート!$AC$7:$AN$26,S$3,FALSE)&lt;&gt;"",VLOOKUP($P18,入力シート!$AC$7:$AN$26,S$3,FALSE),""),"")</f>
        <v/>
      </c>
      <c r="T22" s="340" t="str">
        <f ca="1">IF($P18&lt;&gt;"",IF(VLOOKUP($P18,入力シート!$AC$7:$AN$26,T$3,FALSE)&lt;&gt;"",VLOOKUP($P18,入力シート!$AC$7:$AN$26,T$3,FALSE),""),"")</f>
        <v/>
      </c>
      <c r="U22" s="340" t="str">
        <f ca="1">IF($P18&lt;&gt;"",IF(VLOOKUP($P18,入力シート!$AC$7:$AN$26,U$3,FALSE)&lt;&gt;"",VLOOKUP($P18,入力シート!$AC$7:$AN$26,U$3,FALSE),""),"")</f>
        <v/>
      </c>
      <c r="V22" s="340" t="str">
        <f ca="1">IF($P18&lt;&gt;"",IF(VLOOKUP($P18,入力シート!$AC$7:$AN$26,V$3,FALSE)&lt;&gt;"",VLOOKUP($P18,入力シート!$AC$7:$AN$26,V$3,FALSE),""),"")</f>
        <v/>
      </c>
      <c r="W22" s="340" t="str">
        <f ca="1">IF($P18&lt;&gt;"",IF(VLOOKUP($P18,入力シート!$AC$7:$AN$26,W$3,FALSE)&lt;&gt;"",VLOOKUP($P18,入力シート!$AC$7:$AN$26,W$3,FALSE),""),"")</f>
        <v/>
      </c>
      <c r="X22" s="340" t="str">
        <f ca="1">IF($P18&lt;&gt;"",IF(VLOOKUP($P18,入力シート!$AC$7:$AN$26,X$3,FALSE)&lt;&gt;"",VLOOKUP($P18,入力シート!$AC$7:$AN$26,X$3,FALSE),""),"")</f>
        <v/>
      </c>
      <c r="Y22" s="340" t="str">
        <f ca="1">IF($P18&lt;&gt;"",IF(VLOOKUP($P18,入力シート!$AC$7:$AN$26,Y$3,FALSE)&lt;&gt;"",VLOOKUP($P18,入力シート!$AC$7:$AN$26,Y$3,FALSE),""),"")</f>
        <v/>
      </c>
      <c r="Z22" s="340" t="str">
        <f ca="1">IF($P18&lt;&gt;"",IF(VLOOKUP($P18,入力シート!$AC$7:$AN$26,Z$3,FALSE)&lt;&gt;"",VLOOKUP($P18,入力シート!$AC$7:$AN$26,Z$3,FALSE),""),"")</f>
        <v/>
      </c>
      <c r="AA22" s="46"/>
      <c r="AB22" s="49"/>
      <c r="AC22" s="52"/>
      <c r="AD22" s="52"/>
      <c r="AE22" s="52"/>
      <c r="AF22" s="52"/>
      <c r="AG22" s="52"/>
      <c r="AH22" s="52"/>
      <c r="AI22" s="51"/>
    </row>
    <row r="23" spans="1:35" s="33" customFormat="1" ht="15" customHeight="1">
      <c r="A23" s="48"/>
      <c r="B23" s="628"/>
      <c r="C23" s="629"/>
      <c r="D23" s="48"/>
      <c r="E23" s="48"/>
      <c r="F23" s="48"/>
      <c r="G23" s="48"/>
      <c r="H23" s="48"/>
      <c r="I23" s="48"/>
      <c r="J23" s="48"/>
      <c r="K23" s="48"/>
      <c r="L23" s="23"/>
      <c r="M23" s="23"/>
      <c r="N23" s="23"/>
      <c r="O23" s="48"/>
      <c r="P23" s="447" t="s">
        <v>35</v>
      </c>
      <c r="Q23" s="254">
        <f ca="1">IF($P18&lt;&gt;"",IF(VLOOKUP($P18,'基礎データ（質問紙）'!$M$4:$X$210,Q$3,FALSE)&lt;&gt;"",VLOOKUP($P18,'基礎データ（質問紙）'!$M$4:$X$210,Q$3,FALSE),""),"")</f>
        <v>14.4</v>
      </c>
      <c r="R23" s="254">
        <f ca="1">IF($P18&lt;&gt;"",IF(VLOOKUP($P18,'基礎データ（質問紙）'!$M$4:$X$210,R$3,FALSE)&lt;&gt;"",VLOOKUP($P18,'基礎データ（質問紙）'!$M$4:$X$210,R$3,FALSE),""),"")</f>
        <v>48.6</v>
      </c>
      <c r="S23" s="254">
        <f ca="1">IF($P18&lt;&gt;"",IF(VLOOKUP($P18,'基礎データ（質問紙）'!$M$4:$X$210,S$3,FALSE)&lt;&gt;"",VLOOKUP($P18,'基礎データ（質問紙）'!$M$4:$X$210,S$3,FALSE),""),"")</f>
        <v>35.299999999999997</v>
      </c>
      <c r="T23" s="254">
        <f ca="1">IF($P18&lt;&gt;"",IF(VLOOKUP($P18,'基礎データ（質問紙）'!$M$4:$X$210,T$3,FALSE)&lt;&gt;"",VLOOKUP($P18,'基礎データ（質問紙）'!$M$4:$X$210,T$3,FALSE),""),"")</f>
        <v>1.7</v>
      </c>
      <c r="U23" s="254">
        <f ca="1">IF($P18&lt;&gt;"",IF(VLOOKUP($P18,'基礎データ（質問紙）'!$M$4:$X$210,U$3,FALSE)&lt;&gt;"",VLOOKUP($P18,'基礎データ（質問紙）'!$M$4:$X$210,U$3,FALSE),""),"")</f>
        <v>0</v>
      </c>
      <c r="V23" s="254" t="str">
        <f ca="1">IF($P18&lt;&gt;"",IF(VLOOKUP($P18,'基礎データ（質問紙）'!$M$4:$X$210,V$3,FALSE)&lt;&gt;"",VLOOKUP($P18,'基礎データ（質問紙）'!$M$4:$X$210,V$3,FALSE),""),"")</f>
        <v/>
      </c>
      <c r="W23" s="254" t="str">
        <f ca="1">IF($P18&lt;&gt;"",IF(VLOOKUP($P18,'基礎データ（質問紙）'!$M$4:$X$210,W$3,FALSE)&lt;&gt;"",VLOOKUP($P18,'基礎データ（質問紙）'!$M$4:$X$210,W$3,FALSE),""),"")</f>
        <v/>
      </c>
      <c r="X23" s="254" t="str">
        <f ca="1">IF($P18&lt;&gt;"",IF(VLOOKUP($P18,'基礎データ（質問紙）'!$M$4:$X$210,X$3,FALSE)&lt;&gt;"",VLOOKUP($P18,'基礎データ（質問紙）'!$M$4:$X$210,X$3,FALSE),""),"")</f>
        <v/>
      </c>
      <c r="Y23" s="254" t="str">
        <f ca="1">IF($P18&lt;&gt;"",IF(VLOOKUP($P18,'基礎データ（質問紙）'!$M$4:$X$210,Y$3,FALSE)&lt;&gt;"",VLOOKUP($P18,'基礎データ（質問紙）'!$M$4:$X$210,Y$3,FALSE),""),"")</f>
        <v/>
      </c>
      <c r="Z23" s="254" t="str">
        <f ca="1">IF($P18&lt;&gt;"",IF(VLOOKUP($P18,'基礎データ（質問紙）'!$M$4:$X$210,Z$3,FALSE)&lt;&gt;"",VLOOKUP($P18,'基礎データ（質問紙）'!$M$4:$X$210,Z$3,FALSE),""),"")</f>
        <v/>
      </c>
      <c r="AA23" s="46">
        <f ca="1">(P18-14)*2+3</f>
        <v>191</v>
      </c>
      <c r="AB23" s="49"/>
      <c r="AC23" s="52"/>
      <c r="AD23" s="52"/>
      <c r="AE23" s="52"/>
      <c r="AF23" s="52"/>
      <c r="AG23" s="52"/>
      <c r="AH23" s="52"/>
      <c r="AI23" s="51"/>
    </row>
    <row r="24" spans="1:35" s="33" customFormat="1" ht="15" customHeight="1">
      <c r="A24" s="48"/>
      <c r="B24" s="628"/>
      <c r="C24" s="629"/>
      <c r="D24" s="48"/>
      <c r="E24" s="48"/>
      <c r="F24" s="48"/>
      <c r="G24" s="48"/>
      <c r="H24" s="48"/>
      <c r="I24" s="48"/>
      <c r="J24" s="48"/>
      <c r="K24" s="48"/>
      <c r="L24" s="23"/>
      <c r="M24" s="23"/>
      <c r="N24" s="23"/>
      <c r="O24" s="48"/>
      <c r="P24" s="447" t="s">
        <v>36</v>
      </c>
      <c r="Q24" s="254">
        <f ca="1">IF($P18&lt;&gt;"",IF(INDIRECT("'基礎データ（質問紙）'!"&amp;Q$4&amp;$AA23+3)&lt;&gt;"",INDIRECT("'基礎データ（質問紙）'!"&amp;Q$4&amp;$AA23+3),""),"")</f>
        <v>10.199999999999999</v>
      </c>
      <c r="R24" s="254">
        <f ca="1">IF($P18&lt;&gt;"",IF(INDIRECT("'基礎データ（質問紙）'!"&amp;R$4&amp;$AA23+3)&lt;&gt;"",INDIRECT("'基礎データ（質問紙）'!"&amp;R$4&amp;$AA23+3),""),"")</f>
        <v>39.799999999999997</v>
      </c>
      <c r="S24" s="254">
        <f t="shared" ref="S24:Z24" ca="1" si="4">IF($P18&lt;&gt;"",IF(INDIRECT("'基礎データ（質問紙）'!"&amp;S$4&amp;$AA23+3)&lt;&gt;"",INDIRECT("'基礎データ（質問紙）'!"&amp;S$4&amp;$AA23+3),""),"")</f>
        <v>44.8</v>
      </c>
      <c r="T24" s="254">
        <f t="shared" ca="1" si="4"/>
        <v>5</v>
      </c>
      <c r="U24" s="254">
        <f t="shared" ca="1" si="4"/>
        <v>0.2</v>
      </c>
      <c r="V24" s="254" t="str">
        <f t="shared" ca="1" si="4"/>
        <v/>
      </c>
      <c r="W24" s="254" t="str">
        <f t="shared" ca="1" si="4"/>
        <v/>
      </c>
      <c r="X24" s="254" t="str">
        <f t="shared" ca="1" si="4"/>
        <v/>
      </c>
      <c r="Y24" s="254" t="str">
        <f t="shared" ca="1" si="4"/>
        <v/>
      </c>
      <c r="Z24" s="254" t="str">
        <f t="shared" ca="1" si="4"/>
        <v/>
      </c>
      <c r="AA24" s="246"/>
      <c r="AB24" s="49"/>
      <c r="AC24" s="52"/>
      <c r="AD24" s="52"/>
      <c r="AE24" s="52"/>
      <c r="AF24" s="52"/>
      <c r="AG24" s="52"/>
      <c r="AH24" s="52"/>
      <c r="AI24" s="51"/>
    </row>
    <row r="25" spans="1:35" s="33" customFormat="1" ht="20.100000000000001" customHeight="1" thickBot="1">
      <c r="A25" s="48"/>
      <c r="B25" s="630"/>
      <c r="C25" s="631"/>
      <c r="D25" s="48"/>
      <c r="E25" s="431">
        <f ca="1">IF(F25&lt;&gt;"",1,"")</f>
        <v>1</v>
      </c>
      <c r="F25" s="432" t="str">
        <f ca="1">IF(Q21&lt;&gt;"",Q21,"")</f>
        <v>よくしている</v>
      </c>
      <c r="G25" s="431">
        <f ca="1">IF(H25&lt;&gt;"",2,"")</f>
        <v>2</v>
      </c>
      <c r="H25" s="432" t="str">
        <f ca="1">IF(R21&lt;&gt;"",R21,"")</f>
        <v>どちらかといえば，している</v>
      </c>
      <c r="I25" s="431">
        <f ca="1">IF(J25&lt;&gt;"",3,"")</f>
        <v>3</v>
      </c>
      <c r="J25" s="432" t="str">
        <f ca="1">IF(S21&lt;&gt;"",S21,"")</f>
        <v>あまりしていない</v>
      </c>
      <c r="K25" s="319"/>
      <c r="L25" s="23"/>
      <c r="M25" s="23"/>
      <c r="N25" s="23"/>
      <c r="O25" s="48"/>
      <c r="P25" s="447"/>
      <c r="Q25" s="255" t="str">
        <f t="shared" ref="Q25:Z25" ca="1" si="5">IF(Q22="○",CELL("col",Q22),"")</f>
        <v/>
      </c>
      <c r="R25" s="255">
        <f t="shared" ca="1" si="5"/>
        <v>18</v>
      </c>
      <c r="S25" s="255" t="str">
        <f t="shared" ca="1" si="5"/>
        <v/>
      </c>
      <c r="T25" s="255" t="str">
        <f t="shared" ca="1" si="5"/>
        <v/>
      </c>
      <c r="U25" s="255" t="str">
        <f t="shared" ca="1" si="5"/>
        <v/>
      </c>
      <c r="V25" s="255" t="str">
        <f t="shared" ca="1" si="5"/>
        <v/>
      </c>
      <c r="W25" s="255" t="str">
        <f t="shared" ca="1" si="5"/>
        <v/>
      </c>
      <c r="X25" s="255" t="str">
        <f t="shared" ca="1" si="5"/>
        <v/>
      </c>
      <c r="Y25" s="255" t="str">
        <f t="shared" ca="1" si="5"/>
        <v/>
      </c>
      <c r="Z25" s="255" t="str">
        <f t="shared" ca="1" si="5"/>
        <v/>
      </c>
      <c r="AA25" s="296">
        <f ca="1">SUM(Q25:Z25)+64</f>
        <v>82</v>
      </c>
      <c r="AB25" s="49"/>
      <c r="AC25" s="52"/>
      <c r="AD25" s="52"/>
      <c r="AE25" s="52"/>
      <c r="AF25" s="52"/>
      <c r="AG25" s="52"/>
      <c r="AH25" s="52"/>
      <c r="AI25" s="51"/>
    </row>
    <row r="26" spans="1:35" s="33" customFormat="1" ht="20.100000000000001" customHeight="1">
      <c r="A26" s="48"/>
      <c r="B26" s="48"/>
      <c r="C26" s="48"/>
      <c r="D26" s="48"/>
      <c r="E26" s="431">
        <f ca="1">IF(F26&lt;&gt;"",4,"")</f>
        <v>4</v>
      </c>
      <c r="F26" s="432" t="str">
        <f ca="1">IF(T21&lt;&gt;"",T21,"")</f>
        <v>全くしていない</v>
      </c>
      <c r="G26" s="431">
        <f ca="1">IF(H26&lt;&gt;"",5,"")</f>
        <v>5</v>
      </c>
      <c r="H26" s="432" t="str">
        <f ca="1">IF(U21&lt;&gt;"",U21,"")</f>
        <v>その他・無回答</v>
      </c>
      <c r="I26" s="431" t="str">
        <f ca="1">IF(J26&lt;&gt;"",6,"")</f>
        <v/>
      </c>
      <c r="J26" s="432" t="str">
        <f ca="1">IF(V21&lt;&gt;"",V21,"")</f>
        <v/>
      </c>
      <c r="K26" s="319"/>
      <c r="L26" s="23"/>
      <c r="M26" s="23"/>
      <c r="N26" s="23"/>
      <c r="O26" s="48"/>
      <c r="P26" s="255"/>
      <c r="Q26" s="255"/>
      <c r="R26" s="255"/>
      <c r="S26" s="255"/>
      <c r="T26" s="255"/>
      <c r="U26" s="255"/>
      <c r="V26" s="255"/>
      <c r="W26" s="296"/>
      <c r="X26" s="255"/>
      <c r="Y26" s="46"/>
      <c r="Z26" s="48"/>
      <c r="AA26" s="255"/>
      <c r="AB26" s="49"/>
      <c r="AC26" s="52"/>
      <c r="AD26" s="52"/>
      <c r="AE26" s="52"/>
      <c r="AF26" s="52"/>
      <c r="AG26" s="52"/>
      <c r="AH26" s="52"/>
      <c r="AI26" s="51"/>
    </row>
    <row r="27" spans="1:35" s="33" customFormat="1" ht="20.100000000000001" customHeight="1">
      <c r="A27" s="48"/>
      <c r="B27" s="46"/>
      <c r="C27" s="46"/>
      <c r="D27" s="48"/>
      <c r="E27" s="431" t="str">
        <f ca="1">IF(F27&lt;&gt;"",7,"")</f>
        <v/>
      </c>
      <c r="F27" s="432" t="str">
        <f ca="1">IF(W21&lt;&gt;"",W21,"")</f>
        <v/>
      </c>
      <c r="G27" s="431" t="str">
        <f ca="1">IF(H27&lt;&gt;"",8,"")</f>
        <v/>
      </c>
      <c r="H27" s="432" t="str">
        <f ca="1">IF(X21&lt;&gt;"",X21,"")</f>
        <v/>
      </c>
      <c r="I27" s="431" t="str">
        <f ca="1">IF(J27&lt;&gt;"",9,"")</f>
        <v/>
      </c>
      <c r="J27" s="432" t="str">
        <f ca="1">IF(Y21&lt;&gt;"",Y21,"")</f>
        <v/>
      </c>
      <c r="K27" s="319"/>
      <c r="L27" s="23"/>
      <c r="M27" s="23"/>
      <c r="N27" s="23"/>
      <c r="O27" s="48"/>
      <c r="P27" s="302">
        <f ca="1">IF(INDIRECT("入力シート!AC"&amp;Q27)&lt;&gt;0,INDIRECT("入力シート!AC"&amp;Q27),"")</f>
        <v>109</v>
      </c>
      <c r="Q27" s="298">
        <f ca="1">Q18+1</f>
        <v>24</v>
      </c>
      <c r="R27" s="303">
        <f ca="1">P27+198</f>
        <v>307</v>
      </c>
      <c r="S27" s="298"/>
      <c r="T27" s="298"/>
      <c r="U27" s="298"/>
      <c r="V27" s="296"/>
      <c r="W27" s="255"/>
      <c r="X27" s="46"/>
      <c r="Y27" s="46"/>
      <c r="Z27" s="48"/>
      <c r="AA27" s="255"/>
      <c r="AB27" s="49"/>
      <c r="AC27" s="52"/>
      <c r="AD27" s="52"/>
      <c r="AE27" s="52"/>
      <c r="AF27" s="52"/>
      <c r="AG27" s="52"/>
      <c r="AH27" s="52"/>
      <c r="AI27" s="51"/>
    </row>
    <row r="28" spans="1:35" s="33" customFormat="1" ht="8.1" customHeight="1" thickBot="1">
      <c r="A28" s="48"/>
      <c r="B28" s="48"/>
      <c r="C28" s="48"/>
      <c r="D28" s="48"/>
      <c r="E28" s="48"/>
      <c r="F28" s="48"/>
      <c r="G28" s="48"/>
      <c r="H28" s="48"/>
      <c r="I28" s="48"/>
      <c r="J28" s="48"/>
      <c r="K28" s="48"/>
      <c r="L28" s="23"/>
      <c r="M28" s="23"/>
      <c r="N28" s="23"/>
      <c r="O28" s="48"/>
      <c r="S28" s="165" t="str">
        <f ca="1">IFERROR(INDIRECT(CHAR(AA35)&amp;AA30),"")</f>
        <v>年間１３回から１４回</v>
      </c>
      <c r="T28" s="298"/>
      <c r="U28" s="298"/>
      <c r="V28" s="296"/>
      <c r="W28" s="255"/>
      <c r="X28" s="255"/>
      <c r="Y28" s="46"/>
      <c r="Z28" s="48"/>
      <c r="AA28" s="46"/>
      <c r="AB28" s="49"/>
      <c r="AC28" s="52"/>
      <c r="AD28" s="52"/>
      <c r="AE28" s="52"/>
      <c r="AF28" s="52"/>
      <c r="AG28" s="52"/>
      <c r="AH28" s="52"/>
      <c r="AI28" s="51"/>
    </row>
    <row r="29" spans="1:35" s="33" customFormat="1" ht="20.100000000000001" customHeight="1">
      <c r="A29" s="48"/>
      <c r="B29" s="624">
        <f ca="1">IF(P27&lt;&gt;"",P27,"")</f>
        <v>109</v>
      </c>
      <c r="C29" s="625"/>
      <c r="D29" s="48"/>
      <c r="E29" s="121" t="s">
        <v>47</v>
      </c>
      <c r="F29" s="653" t="str">
        <f ca="1">"「"&amp;S28&amp;"」を選択"</f>
        <v>「年間１３回から１４回」を選択</v>
      </c>
      <c r="G29" s="653"/>
      <c r="H29" s="653"/>
      <c r="I29" s="653"/>
      <c r="J29" s="653"/>
      <c r="K29" s="66"/>
      <c r="L29" s="23"/>
      <c r="M29" s="23"/>
      <c r="N29" s="23"/>
      <c r="O29" s="48"/>
      <c r="P29" s="447" t="str">
        <f ca="1">IF(P27&lt;&gt;"",VLOOKUP(P27,入力シート!$AC$7:$AN$33,2,FALSE),"")</f>
        <v>授業研究を伴う校内研修を前年度に何回実施しましたか</v>
      </c>
      <c r="Q29" s="165"/>
      <c r="R29" s="165"/>
      <c r="S29" s="165"/>
      <c r="T29" s="165"/>
      <c r="U29" s="165"/>
      <c r="V29" s="296"/>
      <c r="W29" s="255"/>
      <c r="X29" s="255"/>
      <c r="Y29" s="46"/>
      <c r="Z29" s="48"/>
      <c r="AA29" s="46"/>
      <c r="AB29" s="49"/>
      <c r="AC29" s="52"/>
      <c r="AD29" s="52"/>
      <c r="AE29" s="52"/>
      <c r="AF29" s="52"/>
      <c r="AG29" s="52"/>
      <c r="AH29" s="52"/>
      <c r="AI29" s="51"/>
    </row>
    <row r="30" spans="1:35" s="33" customFormat="1" ht="6" customHeight="1">
      <c r="A30" s="48"/>
      <c r="B30" s="626" t="str">
        <f ca="1">IF(P29&lt;&gt;"",P29,"")</f>
        <v>授業研究を伴う校内研修を前年度に何回実施しましたか</v>
      </c>
      <c r="C30" s="627"/>
      <c r="D30" s="48"/>
      <c r="E30" s="48"/>
      <c r="F30" s="48"/>
      <c r="G30" s="48"/>
      <c r="H30" s="48"/>
      <c r="I30" s="48"/>
      <c r="J30" s="48"/>
      <c r="K30" s="48"/>
      <c r="L30" s="23"/>
      <c r="M30" s="23"/>
      <c r="N30" s="23"/>
      <c r="O30" s="48"/>
      <c r="P30" s="447"/>
      <c r="Q30" s="645" t="str">
        <f ca="1">IFERROR(IF(INDIRECT("'基礎データ（質問紙）'!"&amp;Q$4&amp;$R27)&lt;&gt;"",INDIRECT("'基礎データ（質問紙）'!"&amp;Q$4&amp;$R27),""),"")</f>
        <v>年間１５回以上</v>
      </c>
      <c r="R30" s="645" t="str">
        <f t="shared" ref="R30:Z30" ca="1" si="6">IFERROR(IF(INDIRECT("'基礎データ（質問紙）'!"&amp;R$4&amp;$R27)&lt;&gt;"",INDIRECT("'基礎データ（質問紙）'!"&amp;R$4&amp;$R27),""),"")</f>
        <v>年間１３回から１４回</v>
      </c>
      <c r="S30" s="645" t="str">
        <f t="shared" ca="1" si="6"/>
        <v>年間１１回から１２回</v>
      </c>
      <c r="T30" s="645" t="str">
        <f t="shared" ca="1" si="6"/>
        <v>年間９回から１０回</v>
      </c>
      <c r="U30" s="645" t="str">
        <f t="shared" ca="1" si="6"/>
        <v>年間７回から８回</v>
      </c>
      <c r="V30" s="645" t="str">
        <f t="shared" ca="1" si="6"/>
        <v>年間５回から６回</v>
      </c>
      <c r="W30" s="645" t="str">
        <f t="shared" ca="1" si="6"/>
        <v>年間３回から４回</v>
      </c>
      <c r="X30" s="645" t="str">
        <f t="shared" ca="1" si="6"/>
        <v>年間１回から２回</v>
      </c>
      <c r="Y30" s="645" t="str">
        <f t="shared" ca="1" si="6"/>
        <v>全く実施していない</v>
      </c>
      <c r="Z30" s="645" t="str">
        <f t="shared" ca="1" si="6"/>
        <v>その他・無回答</v>
      </c>
      <c r="AA30" s="655">
        <f>ROW()</f>
        <v>30</v>
      </c>
      <c r="AB30" s="49"/>
      <c r="AC30" s="52"/>
      <c r="AD30" s="52"/>
      <c r="AE30" s="52"/>
      <c r="AF30" s="52"/>
      <c r="AG30" s="52"/>
      <c r="AH30" s="52"/>
      <c r="AI30" s="51"/>
    </row>
    <row r="31" spans="1:35" s="33" customFormat="1" ht="8.1" customHeight="1">
      <c r="A31" s="48"/>
      <c r="B31" s="628"/>
      <c r="C31" s="629"/>
      <c r="D31" s="48"/>
      <c r="E31" s="48"/>
      <c r="F31" s="48"/>
      <c r="G31" s="48"/>
      <c r="H31" s="251"/>
      <c r="I31" s="48"/>
      <c r="J31" s="251"/>
      <c r="K31" s="48"/>
      <c r="L31" s="23"/>
      <c r="M31" s="23"/>
      <c r="N31" s="23"/>
      <c r="O31" s="48"/>
      <c r="P31" s="305"/>
      <c r="Q31" s="646"/>
      <c r="R31" s="646"/>
      <c r="S31" s="646"/>
      <c r="T31" s="646"/>
      <c r="U31" s="646"/>
      <c r="V31" s="646"/>
      <c r="W31" s="646"/>
      <c r="X31" s="646"/>
      <c r="Y31" s="646"/>
      <c r="Z31" s="646"/>
      <c r="AA31" s="655"/>
      <c r="AB31" s="49"/>
      <c r="AC31" s="52"/>
      <c r="AD31" s="52"/>
      <c r="AE31" s="52"/>
      <c r="AF31" s="52"/>
      <c r="AG31" s="52"/>
      <c r="AH31" s="52"/>
      <c r="AI31" s="51"/>
    </row>
    <row r="32" spans="1:35" s="33" customFormat="1" ht="13.5" customHeight="1">
      <c r="A32" s="48"/>
      <c r="B32" s="628"/>
      <c r="C32" s="629"/>
      <c r="D32" s="48"/>
      <c r="E32" s="48"/>
      <c r="F32" s="48"/>
      <c r="G32" s="48"/>
      <c r="H32" s="48"/>
      <c r="I32" s="48"/>
      <c r="J32" s="48"/>
      <c r="K32" s="48"/>
      <c r="L32" s="23"/>
      <c r="M32" s="23"/>
      <c r="N32" s="23"/>
      <c r="O32" s="48"/>
      <c r="P32" s="447" t="s">
        <v>0</v>
      </c>
      <c r="Q32" s="340" t="str">
        <f ca="1">IF($P27&lt;&gt;"",IF(VLOOKUP($P27,入力シート!$AC$7:$AN$26,Q$3,FALSE)&lt;&gt;"",VLOOKUP($P27,入力シート!$AC$7:$AN$26,Q$3,FALSE),""),"")</f>
        <v/>
      </c>
      <c r="R32" s="340" t="str">
        <f ca="1">IF($P27&lt;&gt;"",IF(VLOOKUP($P27,入力シート!$AC$7:$AN$26,R$3,FALSE)&lt;&gt;"",VLOOKUP($P27,入力シート!$AC$7:$AN$26,R$3,FALSE),""),"")</f>
        <v>○</v>
      </c>
      <c r="S32" s="340" t="str">
        <f ca="1">IF($P27&lt;&gt;"",IF(VLOOKUP($P27,入力シート!$AC$7:$AN$26,S$3,FALSE)&lt;&gt;"",VLOOKUP($P27,入力シート!$AC$7:$AN$26,S$3,FALSE),""),"")</f>
        <v/>
      </c>
      <c r="T32" s="340" t="str">
        <f ca="1">IF($P27&lt;&gt;"",IF(VLOOKUP($P27,入力シート!$AC$7:$AN$26,T$3,FALSE)&lt;&gt;"",VLOOKUP($P27,入力シート!$AC$7:$AN$26,T$3,FALSE),""),"")</f>
        <v/>
      </c>
      <c r="U32" s="340" t="str">
        <f ca="1">IF($P27&lt;&gt;"",IF(VLOOKUP($P27,入力シート!$AC$7:$AN$26,U$3,FALSE)&lt;&gt;"",VLOOKUP($P27,入力シート!$AC$7:$AN$26,U$3,FALSE),""),"")</f>
        <v/>
      </c>
      <c r="V32" s="340" t="str">
        <f ca="1">IF($P27&lt;&gt;"",IF(VLOOKUP($P27,入力シート!$AC$7:$AN$26,V$3,FALSE)&lt;&gt;"",VLOOKUP($P27,入力シート!$AC$7:$AN$26,V$3,FALSE),""),"")</f>
        <v/>
      </c>
      <c r="W32" s="340" t="str">
        <f ca="1">IF($P27&lt;&gt;"",IF(VLOOKUP($P27,入力シート!$AC$7:$AN$26,W$3,FALSE)&lt;&gt;"",VLOOKUP($P27,入力シート!$AC$7:$AN$26,W$3,FALSE),""),"")</f>
        <v/>
      </c>
      <c r="X32" s="340" t="str">
        <f ca="1">IF($P27&lt;&gt;"",IF(VLOOKUP($P27,入力シート!$AC$7:$AN$26,X$3,FALSE)&lt;&gt;"",VLOOKUP($P27,入力シート!$AC$7:$AN$26,X$3,FALSE),""),"")</f>
        <v/>
      </c>
      <c r="Y32" s="340" t="str">
        <f ca="1">IF($P27&lt;&gt;"",IF(VLOOKUP($P27,入力シート!$AC$7:$AN$26,Y$3,FALSE)&lt;&gt;"",VLOOKUP($P27,入力シート!$AC$7:$AN$26,Y$3,FALSE),""),"")</f>
        <v/>
      </c>
      <c r="Z32" s="340" t="str">
        <f ca="1">IF($P27&lt;&gt;"",IF(VLOOKUP($P27,入力シート!$AC$7:$AN$26,Z$3,FALSE)&lt;&gt;"",VLOOKUP($P27,入力シート!$AC$7:$AN$26,Z$3,FALSE),""),"")</f>
        <v/>
      </c>
      <c r="AA32" s="46"/>
      <c r="AB32" s="49"/>
      <c r="AC32" s="52"/>
      <c r="AD32" s="52"/>
      <c r="AE32" s="52"/>
      <c r="AF32" s="52"/>
      <c r="AG32" s="52"/>
      <c r="AH32" s="52"/>
      <c r="AI32" s="51"/>
    </row>
    <row r="33" spans="1:35" s="33" customFormat="1" ht="15" customHeight="1">
      <c r="A33" s="48"/>
      <c r="B33" s="628"/>
      <c r="C33" s="629"/>
      <c r="D33" s="48"/>
      <c r="E33" s="48"/>
      <c r="F33" s="48"/>
      <c r="G33" s="48"/>
      <c r="H33" s="48"/>
      <c r="I33" s="48"/>
      <c r="J33" s="48"/>
      <c r="K33" s="48"/>
      <c r="L33" s="23"/>
      <c r="M33" s="23"/>
      <c r="N33" s="23"/>
      <c r="O33" s="48"/>
      <c r="P33" s="447" t="s">
        <v>35</v>
      </c>
      <c r="Q33" s="254">
        <f ca="1">IF($P27&lt;&gt;"",IF(VLOOKUP($P27,'基礎データ（質問紙）'!$M$4:$X$210,Q$3,FALSE)&lt;&gt;"",VLOOKUP($P27,'基礎データ（質問紙）'!$M$4:$X$210,Q$3,FALSE),""),"")</f>
        <v>70.2</v>
      </c>
      <c r="R33" s="254">
        <f ca="1">IF($P27&lt;&gt;"",IF(VLOOKUP($P27,'基礎データ（質問紙）'!$M$4:$X$210,R$3,FALSE)&lt;&gt;"",VLOOKUP($P27,'基礎データ（質問紙）'!$M$4:$X$210,R$3,FALSE),""),"")</f>
        <v>7.5</v>
      </c>
      <c r="S33" s="254">
        <f ca="1">IF($P27&lt;&gt;"",IF(VLOOKUP($P27,'基礎データ（質問紙）'!$M$4:$X$210,S$3,FALSE)&lt;&gt;"",VLOOKUP($P27,'基礎データ（質問紙）'!$M$4:$X$210,S$3,FALSE),""),"")</f>
        <v>6.2</v>
      </c>
      <c r="T33" s="254">
        <f ca="1">IF($P27&lt;&gt;"",IF(VLOOKUP($P27,'基礎データ（質問紙）'!$M$4:$X$210,T$3,FALSE)&lt;&gt;"",VLOOKUP($P27,'基礎データ（質問紙）'!$M$4:$X$210,T$3,FALSE),""),"")</f>
        <v>7.5</v>
      </c>
      <c r="U33" s="254">
        <f ca="1">IF($P27&lt;&gt;"",IF(VLOOKUP($P27,'基礎データ（質問紙）'!$M$4:$X$210,U$3,FALSE)&lt;&gt;"",VLOOKUP($P27,'基礎データ（質問紙）'!$M$4:$X$210,U$3,FALSE),""),"")</f>
        <v>4.5</v>
      </c>
      <c r="V33" s="254">
        <f ca="1">IF($P27&lt;&gt;"",IF(VLOOKUP($P27,'基礎データ（質問紙）'!$M$4:$X$210,V$3,FALSE)&lt;&gt;"",VLOOKUP($P27,'基礎データ（質問紙）'!$M$4:$X$210,V$3,FALSE),""),"")</f>
        <v>2.7</v>
      </c>
      <c r="W33" s="254">
        <f ca="1">IF($P27&lt;&gt;"",IF(VLOOKUP($P27,'基礎データ（質問紙）'!$M$4:$X$210,W$3,FALSE)&lt;&gt;"",VLOOKUP($P27,'基礎データ（質問紙）'!$M$4:$X$210,W$3,FALSE),""),"")</f>
        <v>1.4</v>
      </c>
      <c r="X33" s="254">
        <f ca="1">IF($P27&lt;&gt;"",IF(VLOOKUP($P27,'基礎データ（質問紙）'!$M$4:$X$210,X$3,FALSE)&lt;&gt;"",VLOOKUP($P27,'基礎データ（質問紙）'!$M$4:$X$210,X$3,FALSE),""),"")</f>
        <v>0</v>
      </c>
      <c r="Y33" s="254">
        <f ca="1">IF($P27&lt;&gt;"",IF(VLOOKUP($P27,'基礎データ（質問紙）'!$M$4:$X$210,Y$3,FALSE)&lt;&gt;"",VLOOKUP($P27,'基礎データ（質問紙）'!$M$4:$X$210,Y$3,FALSE),""),"")</f>
        <v>0</v>
      </c>
      <c r="Z33" s="254">
        <f ca="1">IF($P27&lt;&gt;"",IF(VLOOKUP($P27,'基礎データ（質問紙）'!$M$4:$X$210,Z$3,FALSE)&lt;&gt;"",VLOOKUP($P27,'基礎データ（質問紙）'!$M$4:$X$210,Z$3,FALSE),""),"")</f>
        <v>0</v>
      </c>
      <c r="AA33" s="46">
        <f ca="1">(P27-14)*2+3</f>
        <v>193</v>
      </c>
      <c r="AB33" s="49"/>
      <c r="AC33" s="52"/>
      <c r="AD33" s="52"/>
      <c r="AE33" s="52"/>
      <c r="AF33" s="52"/>
      <c r="AG33" s="52"/>
      <c r="AH33" s="52"/>
      <c r="AI33" s="51"/>
    </row>
    <row r="34" spans="1:35" s="33" customFormat="1" ht="15" customHeight="1">
      <c r="A34" s="48"/>
      <c r="B34" s="628"/>
      <c r="C34" s="629"/>
      <c r="D34" s="48"/>
      <c r="E34" s="48"/>
      <c r="F34" s="48"/>
      <c r="G34" s="48"/>
      <c r="H34" s="48"/>
      <c r="I34" s="48"/>
      <c r="J34" s="48"/>
      <c r="K34" s="48"/>
      <c r="L34" s="23"/>
      <c r="M34" s="23"/>
      <c r="N34" s="23"/>
      <c r="O34" s="48"/>
      <c r="P34" s="447" t="s">
        <v>36</v>
      </c>
      <c r="Q34" s="254">
        <f t="shared" ref="Q34:Z34" ca="1" si="7">IF($P27&lt;&gt;"",IF(INDIRECT("'基礎データ（質問紙）'!"&amp;Q$4&amp;$AA33+3)&lt;&gt;"",INDIRECT("'基礎データ（質問紙）'!"&amp;Q$4&amp;$AA33+3),""),"")</f>
        <v>26.1</v>
      </c>
      <c r="R34" s="254">
        <f t="shared" ca="1" si="7"/>
        <v>6.2</v>
      </c>
      <c r="S34" s="254">
        <f t="shared" ca="1" si="7"/>
        <v>8.5</v>
      </c>
      <c r="T34" s="254">
        <f t="shared" ca="1" si="7"/>
        <v>11.8</v>
      </c>
      <c r="U34" s="254">
        <f t="shared" ca="1" si="7"/>
        <v>18.3</v>
      </c>
      <c r="V34" s="254">
        <f t="shared" ca="1" si="7"/>
        <v>16.8</v>
      </c>
      <c r="W34" s="254">
        <f t="shared" ca="1" si="7"/>
        <v>10.9</v>
      </c>
      <c r="X34" s="254">
        <f t="shared" ca="1" si="7"/>
        <v>1.2</v>
      </c>
      <c r="Y34" s="254">
        <f t="shared" ca="1" si="7"/>
        <v>0</v>
      </c>
      <c r="Z34" s="254">
        <f t="shared" ca="1" si="7"/>
        <v>0.2</v>
      </c>
      <c r="AA34" s="246"/>
      <c r="AB34" s="49"/>
      <c r="AC34" s="52"/>
      <c r="AD34" s="52"/>
      <c r="AE34" s="52"/>
      <c r="AF34" s="52"/>
      <c r="AG34" s="52"/>
      <c r="AH34" s="52"/>
      <c r="AI34" s="51"/>
    </row>
    <row r="35" spans="1:35" s="33" customFormat="1" ht="18" customHeight="1">
      <c r="A35" s="48"/>
      <c r="B35" s="628"/>
      <c r="C35" s="629"/>
      <c r="D35" s="48"/>
      <c r="E35" s="48"/>
      <c r="F35" s="48"/>
      <c r="G35" s="48"/>
      <c r="H35" s="48"/>
      <c r="I35" s="48"/>
      <c r="J35" s="48"/>
      <c r="K35" s="48"/>
      <c r="L35" s="23"/>
      <c r="M35" s="23"/>
      <c r="N35" s="23"/>
      <c r="O35" s="48"/>
      <c r="P35" s="255"/>
      <c r="Q35" s="255" t="str">
        <f t="shared" ref="Q35:Z35" ca="1" si="8">IF(Q32="○",CELL("col",Q32),"")</f>
        <v/>
      </c>
      <c r="R35" s="255">
        <f t="shared" ca="1" si="8"/>
        <v>18</v>
      </c>
      <c r="S35" s="255" t="str">
        <f t="shared" ca="1" si="8"/>
        <v/>
      </c>
      <c r="T35" s="255" t="str">
        <f t="shared" ca="1" si="8"/>
        <v/>
      </c>
      <c r="U35" s="255" t="str">
        <f t="shared" ca="1" si="8"/>
        <v/>
      </c>
      <c r="V35" s="255" t="str">
        <f t="shared" ca="1" si="8"/>
        <v/>
      </c>
      <c r="W35" s="255" t="str">
        <f t="shared" ca="1" si="8"/>
        <v/>
      </c>
      <c r="X35" s="255" t="str">
        <f t="shared" ca="1" si="8"/>
        <v/>
      </c>
      <c r="Y35" s="255" t="str">
        <f t="shared" ca="1" si="8"/>
        <v/>
      </c>
      <c r="Z35" s="255" t="str">
        <f t="shared" ca="1" si="8"/>
        <v/>
      </c>
      <c r="AA35" s="296">
        <f ca="1">SUM(Q35:Z35)+64</f>
        <v>82</v>
      </c>
      <c r="AB35" s="49"/>
      <c r="AC35" s="52"/>
      <c r="AD35" s="52"/>
      <c r="AE35" s="52"/>
      <c r="AF35" s="52"/>
      <c r="AG35" s="52"/>
      <c r="AH35" s="52"/>
      <c r="AI35" s="51"/>
    </row>
    <row r="36" spans="1:35" s="33" customFormat="1" ht="20.100000000000001" customHeight="1" thickBot="1">
      <c r="A36" s="48"/>
      <c r="B36" s="630"/>
      <c r="C36" s="631"/>
      <c r="D36" s="48"/>
      <c r="E36" s="431">
        <f ca="1">IF(F36&lt;&gt;"",1,"")</f>
        <v>1</v>
      </c>
      <c r="F36" s="432" t="str">
        <f ca="1">IF(Q30&lt;&gt;"",Q30,"")</f>
        <v>年間１５回以上</v>
      </c>
      <c r="G36" s="431">
        <f ca="1">IF(H36&lt;&gt;"",2,"")</f>
        <v>2</v>
      </c>
      <c r="H36" s="432" t="str">
        <f ca="1">IF(R30&lt;&gt;"",R30,"")</f>
        <v>年間１３回から１４回</v>
      </c>
      <c r="I36" s="431">
        <f ca="1">IF(J36&lt;&gt;"",3,"")</f>
        <v>3</v>
      </c>
      <c r="J36" s="432" t="str">
        <f ca="1">IF(S30&lt;&gt;"",S30,"")</f>
        <v>年間１１回から１２回</v>
      </c>
      <c r="K36" s="321"/>
      <c r="L36" s="23"/>
      <c r="M36" s="23"/>
      <c r="N36" s="23"/>
      <c r="O36" s="48"/>
      <c r="P36" s="255"/>
      <c r="Q36" s="447"/>
      <c r="R36" s="255"/>
      <c r="S36" s="255"/>
      <c r="T36" s="255"/>
      <c r="U36" s="255"/>
      <c r="V36" s="255"/>
      <c r="W36" s="296"/>
      <c r="X36" s="255"/>
      <c r="Y36" s="46"/>
      <c r="Z36" s="48"/>
      <c r="AA36" s="255"/>
      <c r="AB36" s="49"/>
      <c r="AC36" s="52"/>
      <c r="AD36" s="52"/>
      <c r="AE36" s="52"/>
      <c r="AF36" s="52"/>
      <c r="AG36" s="52"/>
      <c r="AH36" s="52"/>
      <c r="AI36" s="51"/>
    </row>
    <row r="37" spans="1:35" s="33" customFormat="1" ht="20.100000000000001" customHeight="1">
      <c r="A37" s="48"/>
      <c r="B37" s="48"/>
      <c r="C37" s="48"/>
      <c r="D37" s="48"/>
      <c r="E37" s="431">
        <f ca="1">IF(F37&lt;&gt;"",4,"")</f>
        <v>4</v>
      </c>
      <c r="F37" s="432" t="str">
        <f ca="1">IF(T30&lt;&gt;"",T30,"")</f>
        <v>年間９回から１０回</v>
      </c>
      <c r="G37" s="431">
        <f ca="1">IF(H37&lt;&gt;"",5,"")</f>
        <v>5</v>
      </c>
      <c r="H37" s="432" t="str">
        <f ca="1">IF(U30&lt;&gt;"",U30,"")</f>
        <v>年間７回から８回</v>
      </c>
      <c r="I37" s="431">
        <f ca="1">IF(J37&lt;&gt;"",6,"")</f>
        <v>6</v>
      </c>
      <c r="J37" s="432" t="str">
        <f ca="1">IF(V30&lt;&gt;"",V30,"")</f>
        <v>年間５回から６回</v>
      </c>
      <c r="K37" s="321"/>
      <c r="L37" s="23"/>
      <c r="M37" s="23"/>
      <c r="N37" s="23"/>
      <c r="O37" s="48"/>
      <c r="P37" s="255"/>
      <c r="Q37" s="447"/>
      <c r="R37" s="255"/>
      <c r="S37" s="255"/>
      <c r="T37" s="255"/>
      <c r="U37" s="255"/>
      <c r="V37" s="255"/>
      <c r="W37" s="296"/>
      <c r="X37" s="255"/>
      <c r="Y37" s="46"/>
      <c r="Z37" s="48"/>
      <c r="AA37" s="255"/>
      <c r="AB37" s="49"/>
      <c r="AC37" s="52"/>
      <c r="AD37" s="52"/>
      <c r="AE37" s="52"/>
      <c r="AF37" s="52"/>
      <c r="AG37" s="52"/>
      <c r="AH37" s="52"/>
      <c r="AI37" s="51"/>
    </row>
    <row r="38" spans="1:35" s="33" customFormat="1" ht="20.100000000000001" customHeight="1">
      <c r="A38" s="48"/>
      <c r="B38" s="48"/>
      <c r="C38" s="48"/>
      <c r="D38" s="48"/>
      <c r="E38" s="431">
        <f ca="1">IF(F38&lt;&gt;"",7,"")</f>
        <v>7</v>
      </c>
      <c r="F38" s="432" t="str">
        <f ca="1">IF(W30&lt;&gt;"",W30,"")</f>
        <v>年間３回から４回</v>
      </c>
      <c r="G38" s="431">
        <f ca="1">IF(H38&lt;&gt;"",8,"")</f>
        <v>8</v>
      </c>
      <c r="H38" s="432" t="str">
        <f ca="1">IF(X30&lt;&gt;"",X30,"")</f>
        <v>年間１回から２回</v>
      </c>
      <c r="I38" s="431">
        <f ca="1">IF(J38&lt;&gt;"",9,"")</f>
        <v>9</v>
      </c>
      <c r="J38" s="432" t="str">
        <f ca="1">IF(Y30&lt;&gt;"",Y30,"")</f>
        <v>全く実施していない</v>
      </c>
      <c r="K38" s="321"/>
      <c r="L38" s="23"/>
      <c r="M38" s="23"/>
      <c r="N38" s="23"/>
      <c r="O38" s="48"/>
      <c r="P38" s="302">
        <f ca="1">IF(INDIRECT("入力シート!AC"&amp;Q38)&lt;&gt;0,INDIRECT("入力シート!AC"&amp;Q38),"")</f>
        <v>114</v>
      </c>
      <c r="Q38" s="298">
        <f ca="1">Q27+1</f>
        <v>25</v>
      </c>
      <c r="R38" s="303">
        <f ca="1">P38+198</f>
        <v>312</v>
      </c>
      <c r="S38" s="298"/>
      <c r="T38" s="298"/>
      <c r="U38" s="298"/>
      <c r="V38" s="296"/>
      <c r="W38" s="255"/>
      <c r="X38" s="255"/>
      <c r="Y38" s="46"/>
      <c r="Z38" s="48"/>
      <c r="AA38" s="46"/>
      <c r="AB38" s="49"/>
      <c r="AC38" s="52"/>
      <c r="AD38" s="52"/>
      <c r="AE38" s="52"/>
      <c r="AF38" s="52"/>
      <c r="AG38" s="52"/>
      <c r="AH38" s="52"/>
      <c r="AI38" s="51"/>
    </row>
    <row r="39" spans="1:35" s="33" customFormat="1" ht="8.1" customHeight="1" thickBot="1">
      <c r="A39" s="48"/>
      <c r="B39" s="48"/>
      <c r="C39" s="48"/>
      <c r="D39" s="48"/>
      <c r="E39" s="48"/>
      <c r="F39" s="48"/>
      <c r="G39" s="48"/>
      <c r="H39" s="48"/>
      <c r="I39" s="48"/>
      <c r="J39" s="48"/>
      <c r="K39" s="48"/>
      <c r="L39" s="23"/>
      <c r="M39" s="23"/>
      <c r="N39" s="23"/>
      <c r="O39" s="48"/>
      <c r="S39" s="165" t="str">
        <f ca="1">IFERROR(INDIRECT(CHAR(AA47)&amp;AA41),"")</f>
        <v>どちらかといえば，している</v>
      </c>
      <c r="T39" s="165"/>
      <c r="U39" s="165"/>
      <c r="V39" s="296"/>
      <c r="W39" s="255"/>
      <c r="X39" s="255"/>
      <c r="Y39" s="46"/>
      <c r="Z39" s="48"/>
      <c r="AA39" s="46"/>
      <c r="AB39" s="49"/>
      <c r="AC39" s="52"/>
      <c r="AD39" s="52"/>
      <c r="AE39" s="52"/>
      <c r="AF39" s="52"/>
      <c r="AG39" s="52"/>
      <c r="AH39" s="52"/>
      <c r="AI39" s="51"/>
    </row>
    <row r="40" spans="1:35" s="33" customFormat="1" ht="20.100000000000001" customHeight="1">
      <c r="A40" s="48"/>
      <c r="B40" s="624">
        <f ca="1">IF(P38&lt;&gt;"",P38,"")</f>
        <v>114</v>
      </c>
      <c r="C40" s="625"/>
      <c r="D40" s="48"/>
      <c r="E40" s="121" t="s">
        <v>47</v>
      </c>
      <c r="F40" s="653" t="str">
        <f ca="1">"「"&amp;S39&amp;"」を選択"</f>
        <v>「どちらかといえば，している」を選択</v>
      </c>
      <c r="G40" s="653"/>
      <c r="H40" s="653"/>
      <c r="I40" s="653"/>
      <c r="J40" s="653"/>
      <c r="K40" s="66"/>
      <c r="L40" s="23"/>
      <c r="M40" s="23"/>
      <c r="N40" s="23"/>
      <c r="O40" s="48"/>
      <c r="P40" s="447" t="str">
        <f ca="1">IF(P38&lt;&gt;"",VLOOKUP(P38,入力シート!$AC$7:$AN$33,2,FALSE),"")</f>
        <v>学校全体の学力傾向や課題について，全教職員の間で共有していますか</v>
      </c>
      <c r="Q40" s="165"/>
      <c r="R40" s="165"/>
      <c r="S40" s="165"/>
      <c r="T40" s="165"/>
      <c r="U40" s="165"/>
      <c r="V40" s="296"/>
      <c r="W40" s="255"/>
      <c r="X40" s="255"/>
      <c r="Y40" s="46"/>
      <c r="Z40" s="48"/>
      <c r="AA40" s="46"/>
      <c r="AB40" s="49"/>
      <c r="AC40" s="52"/>
      <c r="AD40" s="52"/>
      <c r="AE40" s="52"/>
      <c r="AF40" s="52"/>
      <c r="AG40" s="52"/>
      <c r="AH40" s="52"/>
      <c r="AI40" s="51"/>
    </row>
    <row r="41" spans="1:35" s="33" customFormat="1" ht="6" customHeight="1">
      <c r="A41" s="48"/>
      <c r="B41" s="628" t="str">
        <f ca="1">IF(P40&lt;&gt;"",P40,"")</f>
        <v>学校全体の学力傾向や課題について，全教職員の間で共有していますか</v>
      </c>
      <c r="C41" s="629"/>
      <c r="D41" s="48"/>
      <c r="E41" s="48"/>
      <c r="F41" s="48"/>
      <c r="G41" s="48"/>
      <c r="H41" s="48"/>
      <c r="I41" s="48"/>
      <c r="J41" s="48"/>
      <c r="K41" s="48"/>
      <c r="L41" s="23"/>
      <c r="M41" s="23"/>
      <c r="N41" s="23"/>
      <c r="O41" s="48"/>
      <c r="P41" s="48"/>
      <c r="Q41" s="645" t="str">
        <f ca="1">IFERROR(IF(INDIRECT("'基礎データ（質問紙）'!"&amp;Q$4&amp;$R38)&lt;&gt;"",INDIRECT("'基礎データ（質問紙）'!"&amp;Q$4&amp;$R38),""),"")</f>
        <v>よくしている</v>
      </c>
      <c r="R41" s="645" t="str">
        <f t="shared" ref="R41:Z41" ca="1" si="9">IFERROR(IF(INDIRECT("'基礎データ（質問紙）'!"&amp;R$4&amp;$R38)&lt;&gt;"",INDIRECT("'基礎データ（質問紙）'!"&amp;R$4&amp;$R38),""),"")</f>
        <v>どちらかといえば，している</v>
      </c>
      <c r="S41" s="645" t="str">
        <f t="shared" ca="1" si="9"/>
        <v>あまりしていない</v>
      </c>
      <c r="T41" s="645" t="str">
        <f t="shared" ca="1" si="9"/>
        <v>全くしていない</v>
      </c>
      <c r="U41" s="645" t="str">
        <f t="shared" ca="1" si="9"/>
        <v>その他・無回答</v>
      </c>
      <c r="V41" s="645" t="str">
        <f t="shared" ca="1" si="9"/>
        <v/>
      </c>
      <c r="W41" s="645" t="str">
        <f t="shared" ca="1" si="9"/>
        <v/>
      </c>
      <c r="X41" s="645" t="str">
        <f t="shared" ca="1" si="9"/>
        <v/>
      </c>
      <c r="Y41" s="645" t="str">
        <f t="shared" ca="1" si="9"/>
        <v/>
      </c>
      <c r="Z41" s="645" t="str">
        <f t="shared" ca="1" si="9"/>
        <v/>
      </c>
      <c r="AA41" s="654">
        <f>ROW()</f>
        <v>41</v>
      </c>
      <c r="AB41" s="49"/>
      <c r="AC41" s="52"/>
      <c r="AD41" s="52"/>
      <c r="AE41" s="52"/>
      <c r="AF41" s="52"/>
      <c r="AG41" s="52"/>
      <c r="AH41" s="52"/>
      <c r="AI41" s="51"/>
    </row>
    <row r="42" spans="1:35" s="33" customFormat="1" ht="13.5" customHeight="1">
      <c r="A42" s="48"/>
      <c r="B42" s="628"/>
      <c r="C42" s="629"/>
      <c r="D42" s="48"/>
      <c r="E42" s="48"/>
      <c r="F42" s="48"/>
      <c r="G42" s="48"/>
      <c r="H42" s="251"/>
      <c r="I42" s="48"/>
      <c r="J42" s="251"/>
      <c r="K42" s="48"/>
      <c r="L42" s="23"/>
      <c r="M42" s="23"/>
      <c r="N42" s="23"/>
      <c r="O42" s="48"/>
      <c r="P42" s="305"/>
      <c r="Q42" s="646"/>
      <c r="R42" s="646"/>
      <c r="S42" s="646"/>
      <c r="T42" s="646"/>
      <c r="U42" s="646"/>
      <c r="V42" s="646"/>
      <c r="W42" s="646"/>
      <c r="X42" s="646"/>
      <c r="Y42" s="646"/>
      <c r="Z42" s="646"/>
      <c r="AA42" s="654"/>
      <c r="AB42" s="49"/>
      <c r="AC42" s="52"/>
      <c r="AD42" s="52"/>
      <c r="AE42" s="52"/>
      <c r="AF42" s="52"/>
      <c r="AG42" s="52"/>
      <c r="AH42" s="52"/>
      <c r="AI42" s="51"/>
    </row>
    <row r="43" spans="1:35" s="33" customFormat="1" ht="13.5" customHeight="1">
      <c r="A43" s="48"/>
      <c r="B43" s="628"/>
      <c r="C43" s="629"/>
      <c r="D43" s="48"/>
      <c r="E43" s="48"/>
      <c r="F43" s="48"/>
      <c r="G43" s="48"/>
      <c r="H43" s="48"/>
      <c r="I43" s="48"/>
      <c r="J43" s="48"/>
      <c r="K43" s="48"/>
      <c r="L43" s="23"/>
      <c r="M43" s="23"/>
      <c r="N43" s="23"/>
      <c r="O43" s="48"/>
      <c r="P43" s="447" t="s">
        <v>0</v>
      </c>
      <c r="Q43" s="340" t="str">
        <f ca="1">IF($P38&lt;&gt;"",IF(VLOOKUP($P38,入力シート!$AC$7:$AN$26,Q$3,FALSE)&lt;&gt;"",VLOOKUP($P38,入力シート!$AC$7:$AN$26,Q$3,FALSE),""),"")</f>
        <v/>
      </c>
      <c r="R43" s="340" t="str">
        <f ca="1">IF($P38&lt;&gt;"",IF(VLOOKUP($P38,入力シート!$AC$7:$AN$26,R$3,FALSE)&lt;&gt;"",VLOOKUP($P38,入力シート!$AC$7:$AN$26,R$3,FALSE),""),"")</f>
        <v>○</v>
      </c>
      <c r="S43" s="340" t="str">
        <f ca="1">IF($P38&lt;&gt;"",IF(VLOOKUP($P38,入力シート!$AC$7:$AN$26,S$3,FALSE)&lt;&gt;"",VLOOKUP($P38,入力シート!$AC$7:$AN$26,S$3,FALSE),""),"")</f>
        <v/>
      </c>
      <c r="T43" s="340" t="str">
        <f ca="1">IF($P38&lt;&gt;"",IF(VLOOKUP($P38,入力シート!$AC$7:$AN$26,T$3,FALSE)&lt;&gt;"",VLOOKUP($P38,入力シート!$AC$7:$AN$26,T$3,FALSE),""),"")</f>
        <v/>
      </c>
      <c r="U43" s="340" t="str">
        <f ca="1">IF($P38&lt;&gt;"",IF(VLOOKUP($P38,入力シート!$AC$7:$AN$26,U$3,FALSE)&lt;&gt;"",VLOOKUP($P38,入力シート!$AC$7:$AN$26,U$3,FALSE),""),"")</f>
        <v/>
      </c>
      <c r="V43" s="340" t="str">
        <f ca="1">IF($P38&lt;&gt;"",IF(VLOOKUP($P38,入力シート!$AC$7:$AN$26,V$3,FALSE)&lt;&gt;"",VLOOKUP($P38,入力シート!$AC$7:$AN$26,V$3,FALSE),""),"")</f>
        <v/>
      </c>
      <c r="W43" s="340" t="str">
        <f ca="1">IF($P38&lt;&gt;"",IF(VLOOKUP($P38,入力シート!$AC$7:$AN$26,W$3,FALSE)&lt;&gt;"",VLOOKUP($P38,入力シート!$AC$7:$AN$26,W$3,FALSE),""),"")</f>
        <v/>
      </c>
      <c r="X43" s="340" t="str">
        <f ca="1">IF($P38&lt;&gt;"",IF(VLOOKUP($P38,入力シート!$AC$7:$AN$26,X$3,FALSE)&lt;&gt;"",VLOOKUP($P38,入力シート!$AC$7:$AN$26,X$3,FALSE),""),"")</f>
        <v/>
      </c>
      <c r="Y43" s="340" t="str">
        <f ca="1">IF($P38&lt;&gt;"",IF(VLOOKUP($P38,入力シート!$AC$7:$AN$26,Y$3,FALSE)&lt;&gt;"",VLOOKUP($P38,入力シート!$AC$7:$AN$26,Y$3,FALSE),""),"")</f>
        <v/>
      </c>
      <c r="Z43" s="340" t="str">
        <f ca="1">IF($P38&lt;&gt;"",IF(VLOOKUP($P38,入力シート!$AC$7:$AN$26,Z$3,FALSE)&lt;&gt;"",VLOOKUP($P38,入力シート!$AC$7:$AN$26,Z$3,FALSE),""),"")</f>
        <v/>
      </c>
      <c r="AA43" s="46"/>
      <c r="AB43" s="49"/>
      <c r="AC43" s="52"/>
      <c r="AD43" s="52"/>
      <c r="AE43" s="52"/>
      <c r="AF43" s="52"/>
      <c r="AG43" s="52"/>
      <c r="AH43" s="52"/>
      <c r="AI43" s="51"/>
    </row>
    <row r="44" spans="1:35" s="33" customFormat="1" ht="15" customHeight="1">
      <c r="A44" s="48"/>
      <c r="B44" s="628"/>
      <c r="C44" s="629"/>
      <c r="D44" s="48"/>
      <c r="E44" s="48"/>
      <c r="F44" s="48"/>
      <c r="G44" s="48"/>
      <c r="H44" s="48"/>
      <c r="I44" s="48"/>
      <c r="J44" s="48"/>
      <c r="K44" s="48"/>
      <c r="L44" s="23"/>
      <c r="M44" s="23"/>
      <c r="N44" s="23"/>
      <c r="O44" s="48"/>
      <c r="P44" s="447" t="s">
        <v>35</v>
      </c>
      <c r="Q44" s="254">
        <f ca="1">IF($P38&lt;&gt;"",IF(VLOOKUP($P38,'基礎データ（質問紙）'!$M$4:$X$210,Q$3,FALSE)&lt;&gt;"",VLOOKUP($P38,'基礎データ（質問紙）'!$M$4:$X$210,Q$3,FALSE),""),"")</f>
        <v>55.1</v>
      </c>
      <c r="R44" s="254">
        <f ca="1">IF($P38&lt;&gt;"",IF(VLOOKUP($P38,'基礎データ（質問紙）'!$M$4:$X$210,R$3,FALSE)&lt;&gt;"",VLOOKUP($P38,'基礎データ（質問紙）'!$M$4:$X$210,R$3,FALSE),""),"")</f>
        <v>42.8</v>
      </c>
      <c r="S44" s="254">
        <f ca="1">IF($P38&lt;&gt;"",IF(VLOOKUP($P38,'基礎データ（質問紙）'!$M$4:$X$210,S$3,FALSE)&lt;&gt;"",VLOOKUP($P38,'基礎データ（質問紙）'!$M$4:$X$210,S$3,FALSE),""),"")</f>
        <v>1.7</v>
      </c>
      <c r="T44" s="254">
        <f ca="1">IF($P38&lt;&gt;"",IF(VLOOKUP($P38,'基礎データ（質問紙）'!$M$4:$X$210,T$3,FALSE)&lt;&gt;"",VLOOKUP($P38,'基礎データ（質問紙）'!$M$4:$X$210,T$3,FALSE),""),"")</f>
        <v>0</v>
      </c>
      <c r="U44" s="254">
        <f ca="1">IF($P38&lt;&gt;"",IF(VLOOKUP($P38,'基礎データ（質問紙）'!$M$4:$X$210,U$3,FALSE)&lt;&gt;"",VLOOKUP($P38,'基礎データ（質問紙）'!$M$4:$X$210,U$3,FALSE),""),"")</f>
        <v>0.3</v>
      </c>
      <c r="V44" s="254" t="str">
        <f ca="1">IF($P38&lt;&gt;"",IF(VLOOKUP($P38,'基礎データ（質問紙）'!$M$4:$X$210,V$3,FALSE)&lt;&gt;"",VLOOKUP($P38,'基礎データ（質問紙）'!$M$4:$X$210,V$3,FALSE),""),"")</f>
        <v/>
      </c>
      <c r="W44" s="254" t="str">
        <f ca="1">IF($P38&lt;&gt;"",IF(VLOOKUP($P38,'基礎データ（質問紙）'!$M$4:$X$210,W$3,FALSE)&lt;&gt;"",VLOOKUP($P38,'基礎データ（質問紙）'!$M$4:$X$210,W$3,FALSE),""),"")</f>
        <v/>
      </c>
      <c r="X44" s="254" t="str">
        <f ca="1">IF($P38&lt;&gt;"",IF(VLOOKUP($P38,'基礎データ（質問紙）'!$M$4:$X$210,X$3,FALSE)&lt;&gt;"",VLOOKUP($P38,'基礎データ（質問紙）'!$M$4:$X$210,X$3,FALSE),""),"")</f>
        <v/>
      </c>
      <c r="Y44" s="254" t="str">
        <f ca="1">IF($P38&lt;&gt;"",IF(VLOOKUP($P38,'基礎データ（質問紙）'!$M$4:$X$210,Y$3,FALSE)&lt;&gt;"",VLOOKUP($P38,'基礎データ（質問紙）'!$M$4:$X$210,Y$3,FALSE),""),"")</f>
        <v/>
      </c>
      <c r="Z44" s="254" t="str">
        <f ca="1">IF($P38&lt;&gt;"",IF(VLOOKUP($P38,'基礎データ（質問紙）'!$M$4:$X$210,Z$3,FALSE)&lt;&gt;"",VLOOKUP($P38,'基礎データ（質問紙）'!$M$4:$X$210,Z$3,FALSE),""),"")</f>
        <v/>
      </c>
      <c r="AA44" s="46">
        <f ca="1">(P38-14)*2+3</f>
        <v>203</v>
      </c>
      <c r="AB44" s="49"/>
      <c r="AC44" s="52"/>
      <c r="AD44" s="52"/>
      <c r="AE44" s="52"/>
      <c r="AF44" s="52"/>
      <c r="AG44" s="52"/>
      <c r="AH44" s="52"/>
      <c r="AI44" s="51"/>
    </row>
    <row r="45" spans="1:35" s="33" customFormat="1" ht="8.1" customHeight="1">
      <c r="A45" s="48"/>
      <c r="B45" s="628"/>
      <c r="C45" s="629"/>
      <c r="D45" s="48"/>
      <c r="E45" s="48"/>
      <c r="F45" s="48"/>
      <c r="G45" s="48"/>
      <c r="H45" s="48"/>
      <c r="I45" s="48"/>
      <c r="J45" s="48"/>
      <c r="K45" s="48"/>
      <c r="L45" s="23"/>
      <c r="M45" s="23"/>
      <c r="N45" s="23"/>
      <c r="O45" s="48"/>
      <c r="P45" s="644" t="s">
        <v>36</v>
      </c>
      <c r="Q45" s="642">
        <f t="shared" ref="Q45:Z46" ca="1" si="10">IF($P38&lt;&gt;"",IF(INDIRECT("'基礎データ（質問紙）'!"&amp;Q$4&amp;$AA44+3)&lt;&gt;"",INDIRECT("'基礎データ（質問紙）'!"&amp;Q$4&amp;$AA44+3),""),"")</f>
        <v>61.5</v>
      </c>
      <c r="R45" s="642">
        <f t="shared" ca="1" si="10"/>
        <v>37.1</v>
      </c>
      <c r="S45" s="642">
        <f t="shared" ca="1" si="10"/>
        <v>1.3</v>
      </c>
      <c r="T45" s="642">
        <f t="shared" ca="1" si="10"/>
        <v>0</v>
      </c>
      <c r="U45" s="642">
        <f t="shared" ca="1" si="10"/>
        <v>0.1</v>
      </c>
      <c r="V45" s="642" t="str">
        <f t="shared" ca="1" si="10"/>
        <v/>
      </c>
      <c r="W45" s="642" t="str">
        <f t="shared" ca="1" si="10"/>
        <v/>
      </c>
      <c r="X45" s="642" t="str">
        <f t="shared" ca="1" si="10"/>
        <v/>
      </c>
      <c r="Y45" s="642" t="str">
        <f t="shared" ca="1" si="10"/>
        <v/>
      </c>
      <c r="Z45" s="642" t="str">
        <f t="shared" ca="1" si="10"/>
        <v/>
      </c>
      <c r="AA45" s="255"/>
      <c r="AB45" s="49"/>
      <c r="AC45" s="52"/>
      <c r="AD45" s="52"/>
      <c r="AE45" s="52"/>
      <c r="AF45" s="52"/>
      <c r="AG45" s="52"/>
      <c r="AH45" s="52"/>
      <c r="AI45" s="51"/>
    </row>
    <row r="46" spans="1:35" s="33" customFormat="1" ht="12" customHeight="1">
      <c r="A46" s="48"/>
      <c r="B46" s="628"/>
      <c r="C46" s="629"/>
      <c r="D46" s="48"/>
      <c r="E46" s="48"/>
      <c r="F46" s="48"/>
      <c r="G46" s="48"/>
      <c r="H46" s="48"/>
      <c r="I46" s="48"/>
      <c r="J46" s="48"/>
      <c r="K46" s="48"/>
      <c r="L46" s="23"/>
      <c r="M46" s="23"/>
      <c r="N46" s="23"/>
      <c r="O46" s="48"/>
      <c r="P46" s="644"/>
      <c r="Q46" s="643" t="str">
        <f t="shared" ca="1" si="10"/>
        <v/>
      </c>
      <c r="R46" s="643" t="str">
        <f t="shared" ca="1" si="10"/>
        <v/>
      </c>
      <c r="S46" s="643" t="str">
        <f t="shared" ca="1" si="10"/>
        <v/>
      </c>
      <c r="T46" s="643" t="str">
        <f t="shared" ca="1" si="10"/>
        <v/>
      </c>
      <c r="U46" s="643" t="str">
        <f t="shared" ca="1" si="10"/>
        <v/>
      </c>
      <c r="V46" s="643" t="str">
        <f t="shared" ca="1" si="10"/>
        <v/>
      </c>
      <c r="W46" s="643" t="str">
        <f t="shared" ca="1" si="10"/>
        <v/>
      </c>
      <c r="X46" s="643" t="str">
        <f t="shared" ca="1" si="10"/>
        <v/>
      </c>
      <c r="Y46" s="643" t="str">
        <f t="shared" ca="1" si="10"/>
        <v/>
      </c>
      <c r="Z46" s="643" t="str">
        <f t="shared" ca="1" si="10"/>
        <v/>
      </c>
      <c r="AB46" s="49"/>
      <c r="AC46" s="52"/>
      <c r="AD46" s="52"/>
      <c r="AE46" s="52"/>
      <c r="AF46" s="52"/>
      <c r="AG46" s="52"/>
      <c r="AH46" s="52"/>
      <c r="AI46" s="51"/>
    </row>
    <row r="47" spans="1:35" s="33" customFormat="1" ht="20.100000000000001" customHeight="1" thickBot="1">
      <c r="A47" s="48"/>
      <c r="B47" s="630"/>
      <c r="C47" s="631"/>
      <c r="D47" s="48"/>
      <c r="E47" s="431">
        <f ca="1">IF(F47&lt;&gt;"",1,"")</f>
        <v>1</v>
      </c>
      <c r="F47" s="432" t="str">
        <f ca="1">IF(Q41&lt;&gt;"",Q41,"")</f>
        <v>よくしている</v>
      </c>
      <c r="G47" s="431">
        <f ca="1">IF(H47&lt;&gt;"",2,"")</f>
        <v>2</v>
      </c>
      <c r="H47" s="432" t="str">
        <f ca="1">IF(R41&lt;&gt;"",R41,"")</f>
        <v>どちらかといえば，している</v>
      </c>
      <c r="I47" s="431">
        <f ca="1">IF(J47&lt;&gt;"",3,"")</f>
        <v>3</v>
      </c>
      <c r="J47" s="432" t="str">
        <f ca="1">IF(S41&lt;&gt;"",S41,"")</f>
        <v>あまりしていない</v>
      </c>
      <c r="K47" s="319"/>
      <c r="L47" s="23"/>
      <c r="M47" s="23"/>
      <c r="N47" s="23"/>
      <c r="O47" s="48"/>
      <c r="P47" s="255"/>
      <c r="Q47" s="255" t="str">
        <f t="shared" ref="Q47:Z47" ca="1" si="11">IF(Q43="○",CELL("col",Q43),"")</f>
        <v/>
      </c>
      <c r="R47" s="255">
        <f t="shared" ca="1" si="11"/>
        <v>18</v>
      </c>
      <c r="S47" s="255" t="str">
        <f t="shared" ca="1" si="11"/>
        <v/>
      </c>
      <c r="T47" s="255" t="str">
        <f t="shared" ca="1" si="11"/>
        <v/>
      </c>
      <c r="U47" s="255" t="str">
        <f t="shared" ca="1" si="11"/>
        <v/>
      </c>
      <c r="V47" s="255" t="str">
        <f t="shared" ca="1" si="11"/>
        <v/>
      </c>
      <c r="W47" s="255" t="str">
        <f t="shared" ca="1" si="11"/>
        <v/>
      </c>
      <c r="X47" s="255" t="str">
        <f t="shared" ca="1" si="11"/>
        <v/>
      </c>
      <c r="Y47" s="255" t="str">
        <f t="shared" ca="1" si="11"/>
        <v/>
      </c>
      <c r="Z47" s="255" t="str">
        <f t="shared" ca="1" si="11"/>
        <v/>
      </c>
      <c r="AA47" s="296">
        <f ca="1">SUM(Q47:Z47)+64</f>
        <v>82</v>
      </c>
      <c r="AB47" s="49"/>
      <c r="AC47" s="52"/>
      <c r="AD47" s="52"/>
      <c r="AE47" s="52"/>
      <c r="AF47" s="52"/>
      <c r="AG47" s="52"/>
      <c r="AH47" s="52"/>
      <c r="AI47" s="51"/>
    </row>
    <row r="48" spans="1:35" s="33" customFormat="1" ht="20.100000000000001" customHeight="1">
      <c r="A48" s="48"/>
      <c r="B48" s="48"/>
      <c r="C48" s="48"/>
      <c r="D48" s="48"/>
      <c r="E48" s="431">
        <f ca="1">IF(F48&lt;&gt;"",4,"")</f>
        <v>4</v>
      </c>
      <c r="F48" s="432" t="str">
        <f ca="1">IF(T41&lt;&gt;"",T41,"")</f>
        <v>全くしていない</v>
      </c>
      <c r="G48" s="431">
        <f ca="1">IF(H48&lt;&gt;"",5,"")</f>
        <v>5</v>
      </c>
      <c r="H48" s="432" t="str">
        <f ca="1">IF(U41&lt;&gt;"",U41,"")</f>
        <v>その他・無回答</v>
      </c>
      <c r="I48" s="431" t="str">
        <f ca="1">IF(J48&lt;&gt;"",6,"")</f>
        <v/>
      </c>
      <c r="J48" s="432" t="str">
        <f ca="1">IF(V41&lt;&gt;"",V41,"")</f>
        <v/>
      </c>
      <c r="K48" s="319"/>
      <c r="L48" s="23"/>
      <c r="M48" s="23"/>
      <c r="N48" s="23"/>
      <c r="O48" s="48"/>
      <c r="P48" s="48"/>
      <c r="Q48" s="48"/>
      <c r="R48" s="48"/>
      <c r="S48" s="48"/>
      <c r="T48" s="298"/>
      <c r="U48" s="298"/>
      <c r="V48" s="296"/>
      <c r="W48" s="255"/>
      <c r="X48" s="255"/>
      <c r="Y48" s="46"/>
      <c r="Z48" s="48"/>
      <c r="AA48" s="46"/>
      <c r="AB48" s="49"/>
      <c r="AC48" s="52"/>
      <c r="AD48" s="52"/>
      <c r="AE48" s="52"/>
      <c r="AF48" s="52"/>
      <c r="AG48" s="52"/>
      <c r="AH48" s="52"/>
      <c r="AI48" s="51"/>
    </row>
    <row r="49" spans="1:35" s="33" customFormat="1" ht="20.100000000000001" customHeight="1">
      <c r="A49" s="48"/>
      <c r="B49" s="48"/>
      <c r="C49" s="48"/>
      <c r="D49" s="48"/>
      <c r="E49" s="431" t="str">
        <f ca="1">IF(F49&lt;&gt;"",7,"")</f>
        <v/>
      </c>
      <c r="F49" s="432" t="str">
        <f ca="1">IF(W41&lt;&gt;"",W41,"")</f>
        <v/>
      </c>
      <c r="G49" s="431" t="str">
        <f ca="1">IF(H49&lt;&gt;"",8,"")</f>
        <v/>
      </c>
      <c r="H49" s="432" t="str">
        <f ca="1">IF(X41&lt;&gt;"",X41,"")</f>
        <v/>
      </c>
      <c r="I49" s="431" t="str">
        <f ca="1">IF(J49&lt;&gt;"",9,"")</f>
        <v/>
      </c>
      <c r="J49" s="432" t="str">
        <f ca="1">IF(Y41&lt;&gt;"",Y41,"")</f>
        <v/>
      </c>
      <c r="K49" s="319"/>
      <c r="L49" s="23"/>
      <c r="M49" s="23"/>
      <c r="N49" s="23"/>
      <c r="O49" s="48"/>
      <c r="P49" s="302">
        <f ca="1">IF(INDIRECT("入力シート!AC"&amp;Q49)&lt;&gt;0,INDIRECT("入力シート!AC"&amp;Q49),"")</f>
        <v>115</v>
      </c>
      <c r="Q49" s="298">
        <f ca="1">Q38+1</f>
        <v>26</v>
      </c>
      <c r="R49" s="303">
        <f ca="1">P49+198</f>
        <v>313</v>
      </c>
      <c r="S49" s="165" t="str">
        <f ca="1">IFERROR(INDIRECT(CHAR(AA56)&amp;AA51),"")</f>
        <v>どちらかといえば，している</v>
      </c>
      <c r="T49" s="165"/>
      <c r="U49" s="165"/>
      <c r="V49" s="296"/>
      <c r="W49" s="255"/>
      <c r="X49" s="255"/>
      <c r="Y49" s="46"/>
      <c r="Z49" s="48"/>
      <c r="AA49" s="46"/>
      <c r="AB49" s="49"/>
      <c r="AC49" s="52"/>
      <c r="AD49" s="52"/>
      <c r="AE49" s="52"/>
      <c r="AF49" s="52"/>
      <c r="AG49" s="52"/>
      <c r="AH49" s="52"/>
      <c r="AI49" s="51"/>
    </row>
    <row r="50" spans="1:35" s="33" customFormat="1" ht="8.1" customHeight="1" thickBot="1">
      <c r="A50" s="48"/>
      <c r="B50" s="48"/>
      <c r="C50" s="48"/>
      <c r="D50" s="48"/>
      <c r="E50" s="433"/>
      <c r="F50" s="433"/>
      <c r="G50" s="433"/>
      <c r="H50" s="433"/>
      <c r="I50" s="433"/>
      <c r="J50" s="433"/>
      <c r="K50" s="48"/>
      <c r="L50" s="23"/>
      <c r="M50" s="23"/>
      <c r="N50" s="23"/>
      <c r="O50" s="48"/>
      <c r="P50" s="447" t="str">
        <f ca="1">IF(P49&lt;&gt;"",VLOOKUP(P49,入力シート!$AC$7:$AN$33,2,FALSE),"")</f>
        <v>学級運営の状況や課題を全教職員の間で共有し，学校として組織的に取り組んでいますか</v>
      </c>
      <c r="Q50" s="165"/>
      <c r="R50" s="165"/>
      <c r="S50" s="165"/>
      <c r="T50" s="165"/>
      <c r="U50" s="165"/>
      <c r="V50" s="296"/>
      <c r="W50" s="255"/>
      <c r="X50" s="255"/>
      <c r="Y50" s="46"/>
      <c r="Z50" s="48"/>
      <c r="AA50" s="46"/>
      <c r="AB50" s="49"/>
      <c r="AC50" s="52"/>
      <c r="AD50" s="52"/>
      <c r="AE50" s="52"/>
      <c r="AF50" s="52"/>
      <c r="AG50" s="52"/>
      <c r="AH50" s="52"/>
      <c r="AI50" s="51"/>
    </row>
    <row r="51" spans="1:35" s="33" customFormat="1" ht="20.100000000000001" customHeight="1">
      <c r="A51" s="48"/>
      <c r="B51" s="624">
        <f ca="1">IF(P49&lt;&gt;"",P49,"")</f>
        <v>115</v>
      </c>
      <c r="C51" s="625"/>
      <c r="D51" s="48"/>
      <c r="E51" s="121" t="s">
        <v>47</v>
      </c>
      <c r="F51" s="653" t="str">
        <f ca="1">"「"&amp;S49&amp;"」を選択"</f>
        <v>「どちらかといえば，している」を選択</v>
      </c>
      <c r="G51" s="653"/>
      <c r="H51" s="653"/>
      <c r="I51" s="653"/>
      <c r="J51" s="653"/>
      <c r="K51" s="66"/>
      <c r="L51" s="23"/>
      <c r="M51" s="23"/>
      <c r="N51" s="23"/>
      <c r="O51" s="48"/>
      <c r="P51" s="305"/>
      <c r="Q51" s="306" t="str">
        <f t="shared" ref="Q51:Z51" ca="1" si="12">IFERROR(IF(INDIRECT("'基礎データ（質問紙）'!"&amp;Q$4&amp;$R49)&lt;&gt;"",INDIRECT("'基礎データ（質問紙）'!"&amp;Q$4&amp;$R49),""),"")</f>
        <v>よくしている</v>
      </c>
      <c r="R51" s="306" t="str">
        <f t="shared" ca="1" si="12"/>
        <v>どちらかといえば，している</v>
      </c>
      <c r="S51" s="306" t="str">
        <f t="shared" ca="1" si="12"/>
        <v>あまりしていない</v>
      </c>
      <c r="T51" s="306" t="str">
        <f t="shared" ca="1" si="12"/>
        <v>全くしていない</v>
      </c>
      <c r="U51" s="306" t="str">
        <f t="shared" ca="1" si="12"/>
        <v>その他・無回答</v>
      </c>
      <c r="V51" s="306" t="str">
        <f t="shared" ca="1" si="12"/>
        <v/>
      </c>
      <c r="W51" s="306" t="str">
        <f t="shared" ca="1" si="12"/>
        <v/>
      </c>
      <c r="X51" s="306" t="str">
        <f t="shared" ca="1" si="12"/>
        <v/>
      </c>
      <c r="Y51" s="306" t="str">
        <f t="shared" ca="1" si="12"/>
        <v/>
      </c>
      <c r="Z51" s="306" t="str">
        <f t="shared" ca="1" si="12"/>
        <v/>
      </c>
      <c r="AA51" s="46">
        <f>ROW()</f>
        <v>51</v>
      </c>
      <c r="AB51" s="49"/>
      <c r="AC51" s="52"/>
      <c r="AD51" s="52"/>
      <c r="AE51" s="52"/>
      <c r="AF51" s="52"/>
      <c r="AG51" s="52"/>
      <c r="AH51" s="52"/>
      <c r="AI51" s="51"/>
    </row>
    <row r="52" spans="1:35" s="33" customFormat="1" ht="6" customHeight="1">
      <c r="A52" s="48"/>
      <c r="B52" s="647" t="str">
        <f ca="1">IF(P50&lt;&gt;"",P50,"")</f>
        <v>学級運営の状況や課題を全教職員の間で共有し，学校として組織的に取り組んでいますか</v>
      </c>
      <c r="C52" s="648"/>
      <c r="D52" s="48"/>
      <c r="E52" s="48"/>
      <c r="F52" s="48"/>
      <c r="G52" s="48"/>
      <c r="H52" s="48"/>
      <c r="I52" s="48"/>
      <c r="J52" s="48"/>
      <c r="K52" s="48"/>
      <c r="L52" s="23"/>
      <c r="M52" s="23"/>
      <c r="N52" s="23"/>
      <c r="O52" s="48"/>
      <c r="P52" s="48"/>
      <c r="Q52" s="48"/>
      <c r="R52" s="48"/>
      <c r="S52" s="48"/>
      <c r="T52" s="48"/>
      <c r="U52" s="48"/>
      <c r="V52" s="48"/>
      <c r="W52" s="48"/>
      <c r="X52" s="48"/>
      <c r="Y52" s="48"/>
      <c r="Z52" s="48"/>
      <c r="AA52" s="46"/>
      <c r="AB52" s="49"/>
      <c r="AC52" s="52"/>
      <c r="AD52" s="52"/>
      <c r="AE52" s="52"/>
      <c r="AF52" s="52"/>
      <c r="AG52" s="52"/>
      <c r="AH52" s="52"/>
      <c r="AI52" s="51"/>
    </row>
    <row r="53" spans="1:35" s="33" customFormat="1" ht="13.5" customHeight="1">
      <c r="A53" s="48"/>
      <c r="B53" s="649"/>
      <c r="C53" s="650"/>
      <c r="D53" s="48"/>
      <c r="E53" s="48"/>
      <c r="F53" s="48"/>
      <c r="G53" s="48"/>
      <c r="H53" s="251"/>
      <c r="I53" s="48"/>
      <c r="J53" s="251"/>
      <c r="K53" s="48"/>
      <c r="L53" s="23"/>
      <c r="M53" s="23"/>
      <c r="N53" s="23"/>
      <c r="O53" s="48"/>
      <c r="P53" s="447" t="s">
        <v>0</v>
      </c>
      <c r="Q53" s="340" t="str">
        <f ca="1">IF($P49&lt;&gt;"",IF(VLOOKUP($P49,入力シート!$AC$7:$AN$26,Q$3,FALSE)&lt;&gt;"",VLOOKUP($P49,入力シート!$AC$7:$AN$26,Q$3,FALSE),""),"")</f>
        <v/>
      </c>
      <c r="R53" s="340" t="str">
        <f ca="1">IF($P49&lt;&gt;"",IF(VLOOKUP($P49,入力シート!$AC$7:$AN$26,R$3,FALSE)&lt;&gt;"",VLOOKUP($P49,入力シート!$AC$7:$AN$26,R$3,FALSE),""),"")</f>
        <v>○</v>
      </c>
      <c r="S53" s="340" t="str">
        <f ca="1">IF($P49&lt;&gt;"",IF(VLOOKUP($P49,入力シート!$AC$7:$AN$26,S$3,FALSE)&lt;&gt;"",VLOOKUP($P49,入力シート!$AC$7:$AN$26,S$3,FALSE),""),"")</f>
        <v/>
      </c>
      <c r="T53" s="340" t="str">
        <f ca="1">IF($P49&lt;&gt;"",IF(VLOOKUP($P49,入力シート!$AC$7:$AN$26,T$3,FALSE)&lt;&gt;"",VLOOKUP($P49,入力シート!$AC$7:$AN$26,T$3,FALSE),""),"")</f>
        <v/>
      </c>
      <c r="U53" s="340" t="str">
        <f ca="1">IF($P49&lt;&gt;"",IF(VLOOKUP($P49,入力シート!$AC$7:$AN$26,U$3,FALSE)&lt;&gt;"",VLOOKUP($P49,入力シート!$AC$7:$AN$26,U$3,FALSE),""),"")</f>
        <v/>
      </c>
      <c r="V53" s="340" t="str">
        <f ca="1">IF($P49&lt;&gt;"",IF(VLOOKUP($P49,入力シート!$AC$7:$AN$26,V$3,FALSE)&lt;&gt;"",VLOOKUP($P49,入力シート!$AC$7:$AN$26,V$3,FALSE),""),"")</f>
        <v/>
      </c>
      <c r="W53" s="340" t="str">
        <f ca="1">IF($P49&lt;&gt;"",IF(VLOOKUP($P49,入力シート!$AC$7:$AN$26,W$3,FALSE)&lt;&gt;"",VLOOKUP($P49,入力シート!$AC$7:$AN$26,W$3,FALSE),""),"")</f>
        <v/>
      </c>
      <c r="X53" s="340" t="str">
        <f ca="1">IF($P49&lt;&gt;"",IF(VLOOKUP($P49,入力シート!$AC$7:$AN$26,X$3,FALSE)&lt;&gt;"",VLOOKUP($P49,入力シート!$AC$7:$AN$26,X$3,FALSE),""),"")</f>
        <v/>
      </c>
      <c r="Y53" s="340" t="str">
        <f ca="1">IF($P49&lt;&gt;"",IF(VLOOKUP($P49,入力シート!$AC$7:$AN$26,Y$3,FALSE)&lt;&gt;"",VLOOKUP($P49,入力シート!$AC$7:$AN$26,Y$3,FALSE),""),"")</f>
        <v/>
      </c>
      <c r="Z53" s="340" t="str">
        <f ca="1">IF($P49&lt;&gt;"",IF(VLOOKUP($P49,入力シート!$AC$7:$AN$26,Z$3,FALSE)&lt;&gt;"",VLOOKUP($P49,入力シート!$AC$7:$AN$26,Z$3,FALSE),""),"")</f>
        <v/>
      </c>
      <c r="AA53" s="46"/>
      <c r="AB53" s="49"/>
      <c r="AC53" s="52"/>
      <c r="AD53" s="52"/>
      <c r="AE53" s="52"/>
      <c r="AF53" s="52"/>
      <c r="AG53" s="52"/>
      <c r="AH53" s="52"/>
      <c r="AI53" s="51"/>
    </row>
    <row r="54" spans="1:35" s="33" customFormat="1" ht="15" customHeight="1">
      <c r="A54" s="48"/>
      <c r="B54" s="649"/>
      <c r="C54" s="650"/>
      <c r="D54" s="48"/>
      <c r="E54" s="48"/>
      <c r="F54" s="48"/>
      <c r="G54" s="48"/>
      <c r="H54" s="48"/>
      <c r="I54" s="48"/>
      <c r="J54" s="48"/>
      <c r="K54" s="48"/>
      <c r="L54" s="23"/>
      <c r="M54" s="23"/>
      <c r="N54" s="23"/>
      <c r="O54" s="48"/>
      <c r="P54" s="447" t="s">
        <v>35</v>
      </c>
      <c r="Q54" s="254">
        <f ca="1">IF($P49&lt;&gt;"",IF(VLOOKUP($P49,'基礎データ（質問紙）'!$M$4:$X$210,Q$3,FALSE)&lt;&gt;"",VLOOKUP($P49,'基礎データ（質問紙）'!$M$4:$X$210,Q$3,FALSE),""),"")</f>
        <v>52.4</v>
      </c>
      <c r="R54" s="254">
        <f ca="1">IF($P49&lt;&gt;"",IF(VLOOKUP($P49,'基礎データ（質問紙）'!$M$4:$X$210,R$3,FALSE)&lt;&gt;"",VLOOKUP($P49,'基礎データ（質問紙）'!$M$4:$X$210,R$3,FALSE),""),"")</f>
        <v>44.5</v>
      </c>
      <c r="S54" s="254">
        <f ca="1">IF($P49&lt;&gt;"",IF(VLOOKUP($P49,'基礎データ（質問紙）'!$M$4:$X$210,S$3,FALSE)&lt;&gt;"",VLOOKUP($P49,'基礎データ（質問紙）'!$M$4:$X$210,S$3,FALSE),""),"")</f>
        <v>3.1</v>
      </c>
      <c r="T54" s="254">
        <f ca="1">IF($P49&lt;&gt;"",IF(VLOOKUP($P49,'基礎データ（質問紙）'!$M$4:$X$210,T$3,FALSE)&lt;&gt;"",VLOOKUP($P49,'基礎データ（質問紙）'!$M$4:$X$210,T$3,FALSE),""),"")</f>
        <v>0</v>
      </c>
      <c r="U54" s="254">
        <f ca="1">IF($P49&lt;&gt;"",IF(VLOOKUP($P49,'基礎データ（質問紙）'!$M$4:$X$210,U$3,FALSE)&lt;&gt;"",VLOOKUP($P49,'基礎データ（質問紙）'!$M$4:$X$210,U$3,FALSE),""),"")</f>
        <v>0</v>
      </c>
      <c r="V54" s="254" t="str">
        <f ca="1">IF($P49&lt;&gt;"",IF(VLOOKUP($P49,'基礎データ（質問紙）'!$M$4:$X$210,V$3,FALSE)&lt;&gt;"",VLOOKUP($P49,'基礎データ（質問紙）'!$M$4:$X$210,V$3,FALSE),""),"")</f>
        <v/>
      </c>
      <c r="W54" s="254" t="str">
        <f ca="1">IF($P49&lt;&gt;"",IF(VLOOKUP($P49,'基礎データ（質問紙）'!$M$4:$X$210,W$3,FALSE)&lt;&gt;"",VLOOKUP($P49,'基礎データ（質問紙）'!$M$4:$X$210,W$3,FALSE),""),"")</f>
        <v/>
      </c>
      <c r="X54" s="254" t="str">
        <f ca="1">IF($P49&lt;&gt;"",IF(VLOOKUP($P49,'基礎データ（質問紙）'!$M$4:$X$210,X$3,FALSE)&lt;&gt;"",VLOOKUP($P49,'基礎データ（質問紙）'!$M$4:$X$210,X$3,FALSE),""),"")</f>
        <v/>
      </c>
      <c r="Y54" s="254" t="str">
        <f ca="1">IF($P49&lt;&gt;"",IF(VLOOKUP($P49,'基礎データ（質問紙）'!$M$4:$X$210,Y$3,FALSE)&lt;&gt;"",VLOOKUP($P49,'基礎データ（質問紙）'!$M$4:$X$210,Y$3,FALSE),""),"")</f>
        <v/>
      </c>
      <c r="Z54" s="254" t="str">
        <f ca="1">IF($P49&lt;&gt;"",IF(VLOOKUP($P49,'基礎データ（質問紙）'!$M$4:$X$210,Z$3,FALSE)&lt;&gt;"",VLOOKUP($P49,'基礎データ（質問紙）'!$M$4:$X$210,Z$3,FALSE),""),"")</f>
        <v/>
      </c>
      <c r="AA54" s="46">
        <f ca="1">(P49-14)*2+3</f>
        <v>205</v>
      </c>
      <c r="AB54" s="49"/>
      <c r="AC54" s="52"/>
      <c r="AD54" s="52"/>
      <c r="AE54" s="52"/>
      <c r="AF54" s="52"/>
      <c r="AG54" s="52"/>
      <c r="AH54" s="52"/>
      <c r="AI54" s="51"/>
    </row>
    <row r="55" spans="1:35" s="33" customFormat="1" ht="15" customHeight="1">
      <c r="A55" s="48"/>
      <c r="B55" s="649"/>
      <c r="C55" s="650"/>
      <c r="D55" s="48"/>
      <c r="E55" s="48"/>
      <c r="F55" s="48"/>
      <c r="G55" s="48"/>
      <c r="H55" s="48"/>
      <c r="I55" s="48"/>
      <c r="J55" s="48"/>
      <c r="K55" s="48"/>
      <c r="L55" s="23"/>
      <c r="M55" s="23"/>
      <c r="N55" s="23"/>
      <c r="O55" s="48"/>
      <c r="P55" s="447" t="s">
        <v>36</v>
      </c>
      <c r="Q55" s="254">
        <f ca="1">IF($P49&lt;&gt;"",IF(INDIRECT("'基礎データ（質問紙）'!"&amp;Q$4&amp;$AA54+3)&lt;&gt;"",INDIRECT("'基礎データ（質問紙）'!"&amp;Q$4&amp;$AA54+3),""),"")</f>
        <v>57</v>
      </c>
      <c r="R55" s="254">
        <f ca="1">IF($P49&lt;&gt;"",IF(INDIRECT("'基礎データ（質問紙）'!"&amp;R$4&amp;$AA54+3)&lt;&gt;"",INDIRECT("'基礎データ（質問紙）'!"&amp;R$4&amp;$AA54+3),""),"")</f>
        <v>40.9</v>
      </c>
      <c r="S55" s="254">
        <f t="shared" ref="S55:Z55" ca="1" si="13">IF($P49&lt;&gt;"",IF(INDIRECT("'基礎データ（質問紙）'!"&amp;S$4&amp;$AA54+3)&lt;&gt;"",INDIRECT("'基礎データ（質問紙）'!"&amp;S$4&amp;$AA54+3),""),"")</f>
        <v>1.9</v>
      </c>
      <c r="T55" s="254">
        <f t="shared" ca="1" si="13"/>
        <v>0</v>
      </c>
      <c r="U55" s="254">
        <f t="shared" ca="1" si="13"/>
        <v>0.1</v>
      </c>
      <c r="V55" s="254" t="str">
        <f t="shared" ca="1" si="13"/>
        <v/>
      </c>
      <c r="W55" s="254" t="str">
        <f t="shared" ca="1" si="13"/>
        <v/>
      </c>
      <c r="X55" s="254" t="str">
        <f t="shared" ca="1" si="13"/>
        <v/>
      </c>
      <c r="Y55" s="254" t="str">
        <f t="shared" ca="1" si="13"/>
        <v/>
      </c>
      <c r="Z55" s="254" t="str">
        <f t="shared" ca="1" si="13"/>
        <v/>
      </c>
      <c r="AA55" s="247"/>
      <c r="AB55" s="49"/>
      <c r="AC55" s="52"/>
      <c r="AD55" s="52"/>
      <c r="AE55" s="52"/>
      <c r="AF55" s="52"/>
      <c r="AG55" s="52"/>
      <c r="AH55" s="52"/>
      <c r="AI55" s="51"/>
    </row>
    <row r="56" spans="1:35" s="33" customFormat="1" ht="9" customHeight="1">
      <c r="A56" s="48"/>
      <c r="B56" s="649"/>
      <c r="C56" s="650"/>
      <c r="D56" s="48"/>
      <c r="E56" s="48"/>
      <c r="F56" s="48"/>
      <c r="G56" s="48"/>
      <c r="H56" s="48"/>
      <c r="I56" s="48"/>
      <c r="J56" s="48"/>
      <c r="K56" s="48"/>
      <c r="L56" s="23"/>
      <c r="M56" s="23"/>
      <c r="N56" s="23"/>
      <c r="O56" s="48"/>
      <c r="P56" s="165"/>
      <c r="Q56" s="255" t="str">
        <f t="shared" ref="Q56:Z56" ca="1" si="14">IF(Q53="○",CELL("col",Q53),"")</f>
        <v/>
      </c>
      <c r="R56" s="255">
        <f t="shared" ca="1" si="14"/>
        <v>18</v>
      </c>
      <c r="S56" s="255" t="str">
        <f t="shared" ca="1" si="14"/>
        <v/>
      </c>
      <c r="T56" s="255" t="str">
        <f t="shared" ca="1" si="14"/>
        <v/>
      </c>
      <c r="U56" s="255" t="str">
        <f t="shared" ca="1" si="14"/>
        <v/>
      </c>
      <c r="V56" s="255" t="str">
        <f t="shared" ca="1" si="14"/>
        <v/>
      </c>
      <c r="W56" s="255" t="str">
        <f t="shared" ca="1" si="14"/>
        <v/>
      </c>
      <c r="X56" s="255" t="str">
        <f t="shared" ca="1" si="14"/>
        <v/>
      </c>
      <c r="Y56" s="255" t="str">
        <f t="shared" ca="1" si="14"/>
        <v/>
      </c>
      <c r="Z56" s="255" t="str">
        <f t="shared" ca="1" si="14"/>
        <v/>
      </c>
      <c r="AA56" s="296">
        <f ca="1">SUM(Q56:Z56)+64</f>
        <v>82</v>
      </c>
      <c r="AB56" s="49"/>
      <c r="AC56" s="52"/>
      <c r="AD56" s="52"/>
      <c r="AE56" s="52"/>
      <c r="AF56" s="52"/>
      <c r="AG56" s="52"/>
      <c r="AH56" s="52"/>
      <c r="AI56" s="51"/>
    </row>
    <row r="57" spans="1:35" s="33" customFormat="1" ht="19.5" customHeight="1">
      <c r="A57" s="48"/>
      <c r="B57" s="649"/>
      <c r="C57" s="650"/>
      <c r="D57" s="48"/>
      <c r="E57" s="48"/>
      <c r="F57" s="48"/>
      <c r="G57" s="48"/>
      <c r="H57" s="48"/>
      <c r="I57" s="48"/>
      <c r="J57" s="48"/>
      <c r="K57" s="48"/>
      <c r="L57" s="23"/>
      <c r="M57" s="23"/>
      <c r="N57" s="23"/>
      <c r="O57" s="48"/>
      <c r="P57" s="165"/>
      <c r="Q57" s="165"/>
      <c r="R57" s="165"/>
      <c r="S57" s="165"/>
      <c r="T57" s="165"/>
      <c r="U57" s="165"/>
      <c r="V57" s="165"/>
      <c r="W57" s="247"/>
      <c r="X57" s="247"/>
      <c r="Y57" s="247"/>
      <c r="Z57" s="48"/>
      <c r="AA57" s="247"/>
      <c r="AB57" s="66"/>
      <c r="AC57" s="52"/>
      <c r="AD57" s="52"/>
      <c r="AE57" s="52"/>
      <c r="AF57" s="52"/>
      <c r="AG57" s="52"/>
      <c r="AH57" s="52"/>
      <c r="AI57" s="51"/>
    </row>
    <row r="58" spans="1:35" s="33" customFormat="1" ht="20.100000000000001" customHeight="1" thickBot="1">
      <c r="A58" s="48"/>
      <c r="B58" s="651"/>
      <c r="C58" s="652"/>
      <c r="D58" s="48"/>
      <c r="E58" s="431">
        <f ca="1">IF(F58&lt;&gt;"",1,"")</f>
        <v>1</v>
      </c>
      <c r="F58" s="432" t="str">
        <f ca="1">IF(Q51&lt;&gt;"",Q51,"")</f>
        <v>よくしている</v>
      </c>
      <c r="G58" s="431">
        <f ca="1">IF(H58&lt;&gt;"",2,"")</f>
        <v>2</v>
      </c>
      <c r="H58" s="432" t="str">
        <f ca="1">IF(R51&lt;&gt;"",R51,"")</f>
        <v>どちらかといえば，している</v>
      </c>
      <c r="I58" s="431">
        <f ca="1">IF(J58&lt;&gt;"",3,"")</f>
        <v>3</v>
      </c>
      <c r="J58" s="432" t="str">
        <f ca="1">IF(S51&lt;&gt;"",S51,"")</f>
        <v>あまりしていない</v>
      </c>
      <c r="K58" s="319"/>
      <c r="L58" s="23"/>
      <c r="M58" s="23"/>
      <c r="N58" s="23"/>
      <c r="O58" s="48"/>
      <c r="P58" s="165"/>
      <c r="Q58" s="165"/>
      <c r="R58" s="165"/>
      <c r="S58" s="165"/>
      <c r="T58" s="165"/>
      <c r="U58" s="165"/>
      <c r="V58" s="165"/>
      <c r="W58" s="247"/>
      <c r="X58" s="247"/>
      <c r="Y58" s="247"/>
      <c r="Z58" s="48"/>
      <c r="AA58" s="247"/>
      <c r="AB58" s="66"/>
      <c r="AC58" s="52"/>
      <c r="AD58" s="52"/>
      <c r="AE58" s="52"/>
      <c r="AF58" s="52"/>
      <c r="AG58" s="52"/>
      <c r="AH58" s="52"/>
      <c r="AI58" s="51"/>
    </row>
    <row r="59" spans="1:35" s="33" customFormat="1" ht="20.100000000000001" customHeight="1">
      <c r="A59" s="48"/>
      <c r="B59" s="48"/>
      <c r="C59" s="48"/>
      <c r="D59" s="48"/>
      <c r="E59" s="431">
        <f ca="1">IF(F59&lt;&gt;"",4,"")</f>
        <v>4</v>
      </c>
      <c r="F59" s="432" t="str">
        <f ca="1">IF(T51&lt;&gt;"",T51,"")</f>
        <v>全くしていない</v>
      </c>
      <c r="G59" s="431">
        <f ca="1">IF(H59&lt;&gt;"",5,"")</f>
        <v>5</v>
      </c>
      <c r="H59" s="432" t="str">
        <f ca="1">IF(U51&lt;&gt;"",U51,"")</f>
        <v>その他・無回答</v>
      </c>
      <c r="I59" s="431" t="str">
        <f ca="1">IF(J59&lt;&gt;"",6,"")</f>
        <v/>
      </c>
      <c r="J59" s="432" t="str">
        <f ca="1">IF(V51&lt;&gt;"",V51,"")</f>
        <v/>
      </c>
      <c r="K59" s="319"/>
      <c r="L59" s="23"/>
      <c r="M59" s="23"/>
      <c r="N59" s="23"/>
      <c r="O59" s="48"/>
      <c r="P59" s="165"/>
      <c r="Q59" s="165"/>
      <c r="R59" s="165"/>
      <c r="S59" s="165"/>
      <c r="T59" s="165"/>
      <c r="U59" s="165"/>
      <c r="V59" s="165"/>
      <c r="W59" s="247"/>
      <c r="X59" s="247"/>
      <c r="Y59" s="247"/>
      <c r="Z59" s="48"/>
      <c r="AA59" s="247"/>
      <c r="AB59" s="66"/>
      <c r="AC59" s="63"/>
      <c r="AD59" s="63"/>
      <c r="AE59" s="63"/>
      <c r="AF59" s="63"/>
      <c r="AG59" s="52"/>
      <c r="AH59" s="52"/>
      <c r="AI59" s="51"/>
    </row>
    <row r="60" spans="1:35" s="33" customFormat="1" ht="20.100000000000001" customHeight="1">
      <c r="A60" s="48"/>
      <c r="B60" s="48"/>
      <c r="C60" s="48"/>
      <c r="D60" s="48"/>
      <c r="E60" s="431" t="str">
        <f ca="1">IF(F60&lt;&gt;"",7,"")</f>
        <v/>
      </c>
      <c r="F60" s="432" t="str">
        <f ca="1">IF(W51&lt;&gt;"",W51,"")</f>
        <v/>
      </c>
      <c r="G60" s="431" t="str">
        <f ca="1">IF(H60&lt;&gt;"",8,"")</f>
        <v/>
      </c>
      <c r="H60" s="432" t="str">
        <f ca="1">IF(X51&lt;&gt;"",X51,"")</f>
        <v/>
      </c>
      <c r="I60" s="431" t="str">
        <f ca="1">IF(J60&lt;&gt;"",9,"")</f>
        <v/>
      </c>
      <c r="J60" s="432" t="str">
        <f ca="1">IF(Y51&lt;&gt;"",Y51,"")</f>
        <v/>
      </c>
      <c r="K60" s="319"/>
      <c r="L60" s="23"/>
      <c r="M60" s="23"/>
      <c r="N60" s="23"/>
      <c r="O60" s="48"/>
      <c r="P60" s="165"/>
      <c r="Q60" s="165"/>
      <c r="R60" s="165"/>
      <c r="S60" s="165"/>
      <c r="T60" s="165"/>
      <c r="U60" s="165"/>
      <c r="V60" s="165"/>
      <c r="W60" s="247"/>
      <c r="X60" s="247"/>
      <c r="Y60" s="247"/>
      <c r="Z60" s="48"/>
      <c r="AA60" s="247"/>
      <c r="AB60" s="66"/>
      <c r="AC60" s="63"/>
      <c r="AD60" s="63"/>
      <c r="AE60" s="63"/>
      <c r="AF60" s="63"/>
      <c r="AG60" s="52"/>
      <c r="AH60" s="52"/>
      <c r="AI60" s="51"/>
    </row>
    <row r="61" spans="1:35" s="33" customFormat="1" ht="8.1" customHeight="1">
      <c r="A61" s="48"/>
      <c r="B61" s="48"/>
      <c r="C61" s="48"/>
      <c r="D61" s="48"/>
      <c r="E61" s="48"/>
      <c r="F61" s="250"/>
      <c r="G61" s="48"/>
      <c r="H61" s="250"/>
      <c r="I61" s="48"/>
      <c r="J61" s="250"/>
      <c r="K61" s="48"/>
      <c r="L61" s="23"/>
      <c r="M61" s="23"/>
      <c r="N61" s="23"/>
      <c r="O61" s="48"/>
      <c r="P61" s="165"/>
      <c r="Q61" s="165"/>
      <c r="R61" s="165"/>
      <c r="S61" s="165"/>
      <c r="T61" s="165"/>
      <c r="U61" s="165"/>
      <c r="V61" s="165"/>
      <c r="W61" s="247"/>
      <c r="X61" s="247"/>
      <c r="Y61" s="247"/>
      <c r="Z61" s="48"/>
      <c r="AA61" s="247"/>
      <c r="AB61" s="66"/>
      <c r="AC61" s="63"/>
      <c r="AD61" s="63"/>
      <c r="AE61" s="63"/>
      <c r="AF61" s="63"/>
      <c r="AG61" s="52"/>
      <c r="AH61" s="52"/>
      <c r="AI61" s="51"/>
    </row>
    <row r="62" spans="1:35" s="66" customFormat="1" ht="13.5" customHeight="1">
      <c r="A62" s="621" t="str">
        <f ca="1">"("&amp;VLOOKUP(P2,入力シート!$AS:$AT,2,FALSE)&amp;")"</f>
        <v>()</v>
      </c>
      <c r="B62" s="621"/>
      <c r="C62" s="621"/>
      <c r="D62" s="621"/>
      <c r="E62" s="621"/>
      <c r="F62" s="621"/>
      <c r="G62" s="621"/>
      <c r="H62" s="621"/>
      <c r="I62" s="621"/>
      <c r="J62" s="621"/>
      <c r="K62" s="621"/>
      <c r="L62" s="23"/>
      <c r="M62" s="93"/>
      <c r="N62" s="93"/>
      <c r="O62" s="94"/>
      <c r="P62" s="165"/>
      <c r="Q62" s="165"/>
      <c r="R62" s="165"/>
      <c r="S62" s="165"/>
      <c r="T62" s="165"/>
      <c r="U62" s="165"/>
      <c r="V62" s="165"/>
      <c r="W62" s="247"/>
      <c r="X62" s="247"/>
      <c r="Y62" s="247"/>
      <c r="AA62" s="247"/>
      <c r="AC62" s="63"/>
      <c r="AD62" s="63"/>
      <c r="AE62" s="63"/>
      <c r="AF62" s="63"/>
      <c r="AG62" s="63"/>
      <c r="AH62" s="63"/>
      <c r="AI62" s="63"/>
    </row>
    <row r="63" spans="1:35" s="66" customFormat="1" ht="13.5" customHeight="1">
      <c r="A63" s="63"/>
      <c r="B63" s="63"/>
      <c r="C63" s="63"/>
      <c r="D63" s="63"/>
      <c r="E63" s="63"/>
      <c r="F63" s="63"/>
      <c r="G63" s="63"/>
      <c r="H63" s="63"/>
      <c r="I63" s="63"/>
      <c r="J63" s="63"/>
      <c r="K63" s="63"/>
      <c r="L63" s="23"/>
      <c r="M63" s="93"/>
      <c r="N63" s="93"/>
      <c r="O63" s="93"/>
      <c r="P63" s="166"/>
      <c r="Q63" s="166"/>
      <c r="R63" s="166"/>
      <c r="S63" s="166"/>
      <c r="T63" s="166"/>
      <c r="U63" s="166"/>
      <c r="V63" s="166"/>
      <c r="W63" s="248"/>
      <c r="X63" s="248"/>
      <c r="Y63" s="248"/>
      <c r="Z63" s="63"/>
      <c r="AA63" s="248"/>
      <c r="AB63" s="63"/>
      <c r="AC63" s="63"/>
      <c r="AD63" s="63"/>
      <c r="AE63" s="63"/>
      <c r="AF63" s="63"/>
      <c r="AG63" s="63"/>
      <c r="AH63" s="63"/>
      <c r="AI63" s="63"/>
    </row>
    <row r="64" spans="1:35" s="66" customFormat="1" ht="13.5" customHeight="1">
      <c r="A64" s="63"/>
      <c r="B64" s="63"/>
      <c r="C64" s="63"/>
      <c r="D64" s="63"/>
      <c r="E64" s="63"/>
      <c r="F64" s="63"/>
      <c r="G64" s="63"/>
      <c r="H64" s="63"/>
      <c r="I64" s="63"/>
      <c r="J64" s="63"/>
      <c r="K64" s="63"/>
      <c r="L64" s="23"/>
      <c r="M64" s="93"/>
      <c r="N64" s="93"/>
      <c r="O64" s="93"/>
      <c r="P64" s="166"/>
      <c r="Q64" s="166"/>
      <c r="R64" s="166"/>
      <c r="S64" s="166"/>
      <c r="T64" s="166"/>
      <c r="U64" s="166"/>
      <c r="V64" s="166"/>
      <c r="W64" s="248"/>
      <c r="X64" s="248"/>
      <c r="Y64" s="248"/>
      <c r="Z64" s="63"/>
      <c r="AA64" s="248"/>
      <c r="AB64" s="63"/>
      <c r="AC64" s="63"/>
      <c r="AD64" s="63"/>
      <c r="AE64" s="63"/>
      <c r="AF64" s="63"/>
      <c r="AG64" s="63"/>
      <c r="AH64" s="63"/>
      <c r="AI64" s="63"/>
    </row>
    <row r="65" spans="1:35" s="66" customFormat="1" ht="13.5" customHeight="1">
      <c r="A65" s="63"/>
      <c r="B65" s="63"/>
      <c r="C65" s="63"/>
      <c r="D65" s="63"/>
      <c r="E65" s="63"/>
      <c r="F65" s="63"/>
      <c r="G65" s="63"/>
      <c r="H65" s="63"/>
      <c r="I65" s="63"/>
      <c r="J65" s="63"/>
      <c r="K65" s="63"/>
      <c r="L65" s="23"/>
      <c r="M65" s="93"/>
      <c r="N65" s="93"/>
      <c r="O65" s="93"/>
      <c r="P65" s="167"/>
      <c r="Q65" s="167"/>
      <c r="R65" s="167"/>
      <c r="S65" s="167"/>
      <c r="T65" s="167"/>
      <c r="U65" s="167"/>
      <c r="V65" s="167"/>
      <c r="W65" s="249"/>
      <c r="X65" s="249"/>
      <c r="Y65" s="249"/>
      <c r="Z65" s="63"/>
      <c r="AA65" s="249"/>
      <c r="AB65" s="63"/>
      <c r="AC65" s="63"/>
      <c r="AD65" s="63"/>
      <c r="AE65" s="63"/>
      <c r="AF65" s="63"/>
      <c r="AG65" s="63"/>
      <c r="AH65" s="63"/>
      <c r="AI65" s="63"/>
    </row>
    <row r="66" spans="1:35" s="66" customFormat="1" ht="13.5" customHeight="1">
      <c r="A66" s="63"/>
      <c r="B66" s="63"/>
      <c r="C66" s="63"/>
      <c r="D66" s="63"/>
      <c r="E66" s="63"/>
      <c r="F66" s="63"/>
      <c r="G66" s="63"/>
      <c r="H66" s="63"/>
      <c r="I66" s="63"/>
      <c r="J66" s="63"/>
      <c r="K66" s="63"/>
      <c r="L66" s="23"/>
      <c r="M66" s="93"/>
      <c r="N66" s="93"/>
      <c r="O66" s="93"/>
      <c r="P66" s="167"/>
      <c r="Q66" s="167"/>
      <c r="R66" s="167"/>
      <c r="S66" s="167"/>
      <c r="T66" s="167"/>
      <c r="U66" s="167"/>
      <c r="V66" s="167"/>
      <c r="W66" s="249"/>
      <c r="X66" s="249"/>
      <c r="Y66" s="249"/>
      <c r="Z66" s="63"/>
      <c r="AA66" s="249"/>
      <c r="AB66" s="63"/>
      <c r="AC66" s="63"/>
      <c r="AD66" s="63"/>
      <c r="AE66" s="63"/>
      <c r="AF66" s="63"/>
      <c r="AG66" s="63"/>
      <c r="AH66" s="63"/>
      <c r="AI66" s="63"/>
    </row>
    <row r="67" spans="1:35" s="90" customFormat="1">
      <c r="A67" s="63"/>
      <c r="B67" s="63"/>
      <c r="C67" s="63"/>
      <c r="D67" s="63"/>
      <c r="E67" s="63"/>
      <c r="F67" s="63"/>
      <c r="G67" s="63"/>
      <c r="H67" s="63"/>
      <c r="I67" s="63"/>
      <c r="J67" s="63"/>
      <c r="K67" s="63"/>
      <c r="L67" s="63"/>
      <c r="M67" s="63"/>
      <c r="N67" s="63"/>
      <c r="O67" s="63"/>
      <c r="P67" s="167"/>
      <c r="Q67" s="167"/>
      <c r="R67" s="167"/>
      <c r="S67" s="167"/>
      <c r="T67" s="167"/>
      <c r="U67" s="167"/>
      <c r="V67" s="167"/>
      <c r="W67" s="249"/>
      <c r="X67" s="249"/>
      <c r="Y67" s="249"/>
      <c r="AA67" s="249"/>
      <c r="AB67" s="63"/>
      <c r="AC67" s="63"/>
      <c r="AD67" s="63"/>
      <c r="AE67" s="63"/>
      <c r="AF67" s="63"/>
      <c r="AG67" s="63"/>
      <c r="AH67" s="63"/>
      <c r="AI67" s="63"/>
    </row>
    <row r="68" spans="1:35" s="90" customFormat="1">
      <c r="A68" s="63"/>
      <c r="B68" s="63"/>
      <c r="C68" s="63"/>
      <c r="D68" s="63"/>
      <c r="E68" s="63"/>
      <c r="F68" s="63"/>
      <c r="G68" s="63"/>
      <c r="H68" s="63"/>
      <c r="I68" s="63"/>
      <c r="J68" s="63"/>
      <c r="K68" s="63"/>
      <c r="L68" s="63"/>
      <c r="M68" s="63"/>
      <c r="N68" s="63"/>
      <c r="O68" s="63"/>
      <c r="P68" s="167"/>
      <c r="Q68" s="167"/>
      <c r="R68" s="167"/>
      <c r="S68" s="167"/>
      <c r="T68" s="167"/>
      <c r="U68" s="167"/>
      <c r="V68" s="167"/>
      <c r="W68" s="249"/>
      <c r="X68" s="249"/>
      <c r="Y68" s="249"/>
      <c r="AA68" s="249"/>
      <c r="AB68" s="63"/>
      <c r="AC68" s="63"/>
      <c r="AD68" s="63"/>
      <c r="AE68" s="63"/>
      <c r="AF68" s="63"/>
      <c r="AG68" s="63"/>
      <c r="AH68" s="63"/>
      <c r="AI68" s="63"/>
    </row>
    <row r="69" spans="1:35" s="90" customFormat="1">
      <c r="A69" s="63"/>
      <c r="B69" s="63"/>
      <c r="C69" s="63"/>
      <c r="D69" s="63"/>
      <c r="E69" s="63"/>
      <c r="F69" s="63"/>
      <c r="G69" s="63"/>
      <c r="H69" s="63"/>
      <c r="I69" s="63"/>
      <c r="J69" s="63"/>
      <c r="K69" s="63"/>
      <c r="P69" s="167"/>
      <c r="Q69" s="167"/>
      <c r="R69" s="167"/>
      <c r="S69" s="167"/>
      <c r="T69" s="167"/>
      <c r="U69" s="167"/>
      <c r="V69" s="167"/>
      <c r="W69" s="249"/>
      <c r="X69" s="249"/>
      <c r="Y69" s="249"/>
      <c r="AA69" s="249"/>
      <c r="AB69" s="63"/>
      <c r="AC69" s="63"/>
      <c r="AD69" s="63"/>
      <c r="AE69" s="63"/>
      <c r="AF69" s="63"/>
      <c r="AG69" s="63"/>
      <c r="AH69" s="63"/>
      <c r="AI69" s="63"/>
    </row>
    <row r="70" spans="1:35" s="63" customFormat="1">
      <c r="P70" s="167"/>
      <c r="Q70" s="167"/>
      <c r="R70" s="167"/>
      <c r="S70" s="167"/>
      <c r="T70" s="167"/>
      <c r="U70" s="167"/>
      <c r="V70" s="167"/>
      <c r="W70" s="249"/>
      <c r="X70" s="249"/>
      <c r="Y70" s="249"/>
      <c r="AA70" s="249"/>
    </row>
    <row r="71" spans="1:35" s="63" customFormat="1">
      <c r="P71" s="167"/>
      <c r="Q71" s="167"/>
      <c r="R71" s="167"/>
      <c r="S71" s="167"/>
      <c r="T71" s="167"/>
      <c r="U71" s="167"/>
      <c r="V71" s="167"/>
      <c r="W71" s="249"/>
      <c r="X71" s="249"/>
      <c r="Y71" s="249"/>
      <c r="AA71" s="249"/>
    </row>
    <row r="72" spans="1:35" s="63" customFormat="1">
      <c r="P72" s="167"/>
      <c r="Q72" s="167"/>
      <c r="R72" s="167"/>
      <c r="S72" s="167"/>
      <c r="T72" s="167"/>
      <c r="U72" s="167"/>
      <c r="V72" s="167"/>
      <c r="W72" s="249"/>
      <c r="X72" s="249"/>
      <c r="Y72" s="249"/>
      <c r="AA72" s="249"/>
    </row>
    <row r="73" spans="1:35" s="63" customFormat="1">
      <c r="P73" s="167"/>
      <c r="Q73" s="167"/>
      <c r="R73" s="167"/>
      <c r="S73" s="167"/>
      <c r="T73" s="167"/>
      <c r="U73" s="167"/>
      <c r="V73" s="167"/>
      <c r="W73" s="249"/>
      <c r="X73" s="249"/>
      <c r="Y73" s="249"/>
      <c r="AA73" s="249"/>
    </row>
    <row r="74" spans="1:35" s="63" customFormat="1">
      <c r="P74" s="167"/>
      <c r="Q74" s="167"/>
      <c r="R74" s="167"/>
      <c r="S74" s="167"/>
      <c r="T74" s="167"/>
      <c r="U74" s="167"/>
      <c r="V74" s="167"/>
      <c r="W74" s="249"/>
      <c r="X74" s="249"/>
      <c r="Y74" s="249"/>
      <c r="AA74" s="249"/>
    </row>
    <row r="75" spans="1:35" s="63" customFormat="1">
      <c r="P75" s="167"/>
      <c r="Q75" s="167"/>
      <c r="R75" s="167"/>
      <c r="S75" s="167"/>
      <c r="T75" s="167"/>
      <c r="U75" s="167"/>
      <c r="V75" s="167"/>
      <c r="W75" s="249"/>
      <c r="X75" s="249"/>
      <c r="Y75" s="249"/>
      <c r="AA75" s="249"/>
    </row>
    <row r="76" spans="1:35" s="63" customFormat="1">
      <c r="P76" s="167"/>
      <c r="Q76" s="167"/>
      <c r="R76" s="167"/>
      <c r="S76" s="167"/>
      <c r="T76" s="167"/>
      <c r="U76" s="167"/>
      <c r="V76" s="167"/>
      <c r="W76" s="249"/>
      <c r="X76" s="249"/>
      <c r="Y76" s="249"/>
      <c r="AA76" s="249"/>
    </row>
    <row r="77" spans="1:35" s="63" customFormat="1">
      <c r="P77" s="167"/>
      <c r="Q77" s="167"/>
      <c r="R77" s="167"/>
      <c r="S77" s="167"/>
      <c r="T77" s="167"/>
      <c r="U77" s="167"/>
      <c r="V77" s="167"/>
      <c r="W77" s="249"/>
      <c r="X77" s="249"/>
      <c r="Y77" s="249"/>
      <c r="AA77" s="249"/>
    </row>
    <row r="78" spans="1:35" s="63" customFormat="1">
      <c r="P78" s="167"/>
      <c r="Q78" s="167"/>
      <c r="R78" s="167"/>
      <c r="S78" s="167"/>
      <c r="T78" s="167"/>
      <c r="U78" s="167"/>
      <c r="V78" s="167"/>
      <c r="W78" s="249"/>
      <c r="X78" s="249"/>
      <c r="Y78" s="249"/>
      <c r="AA78" s="249"/>
    </row>
    <row r="79" spans="1:35" s="63" customFormat="1">
      <c r="P79" s="167"/>
      <c r="Q79" s="167"/>
      <c r="R79" s="167"/>
      <c r="S79" s="167"/>
      <c r="T79" s="167"/>
      <c r="U79" s="167"/>
      <c r="V79" s="167"/>
      <c r="W79" s="249"/>
      <c r="X79" s="249"/>
      <c r="Y79" s="249"/>
      <c r="AA79" s="249"/>
    </row>
    <row r="80" spans="1:35" s="63" customFormat="1">
      <c r="P80" s="167"/>
      <c r="Q80" s="167"/>
      <c r="R80" s="167"/>
      <c r="S80" s="167"/>
      <c r="T80" s="167"/>
      <c r="U80" s="167"/>
      <c r="V80" s="167"/>
      <c r="W80" s="249"/>
      <c r="X80" s="249"/>
      <c r="Y80" s="249"/>
      <c r="AA80" s="249"/>
    </row>
    <row r="81" spans="1:27" s="63" customFormat="1">
      <c r="P81" s="167"/>
      <c r="Q81" s="167"/>
      <c r="R81" s="167"/>
      <c r="S81" s="167"/>
      <c r="T81" s="167"/>
      <c r="U81" s="167"/>
      <c r="V81" s="167"/>
      <c r="W81" s="249"/>
      <c r="X81" s="249"/>
      <c r="Y81" s="249"/>
      <c r="AA81" s="249"/>
    </row>
    <row r="82" spans="1:27" s="63" customFormat="1">
      <c r="P82" s="167"/>
      <c r="Q82" s="167"/>
      <c r="R82" s="167"/>
      <c r="S82" s="167"/>
      <c r="T82" s="167"/>
      <c r="U82" s="167"/>
      <c r="V82" s="167"/>
      <c r="W82" s="249"/>
      <c r="X82" s="249"/>
      <c r="Y82" s="249"/>
      <c r="AA82" s="249"/>
    </row>
    <row r="83" spans="1:27" s="63" customFormat="1">
      <c r="B83"/>
      <c r="C83"/>
      <c r="P83" s="167"/>
      <c r="Q83" s="167"/>
      <c r="R83" s="167"/>
      <c r="S83" s="167"/>
      <c r="T83" s="167"/>
      <c r="U83" s="167"/>
      <c r="V83" s="167"/>
      <c r="W83" s="249"/>
      <c r="X83" s="249"/>
      <c r="Y83" s="249"/>
      <c r="AA83" s="249"/>
    </row>
    <row r="84" spans="1:27" s="63" customFormat="1">
      <c r="A84"/>
      <c r="B84"/>
      <c r="C84"/>
      <c r="D84"/>
      <c r="E84"/>
      <c r="F84"/>
      <c r="G84"/>
      <c r="H84"/>
      <c r="I84"/>
      <c r="J84"/>
      <c r="K84"/>
      <c r="P84" s="167"/>
      <c r="Q84" s="167"/>
      <c r="R84" s="167"/>
      <c r="S84" s="167"/>
      <c r="T84" s="167"/>
      <c r="U84" s="167"/>
      <c r="V84" s="167"/>
      <c r="W84" s="249"/>
      <c r="X84" s="249"/>
      <c r="Y84" s="249"/>
      <c r="AA84" s="249"/>
    </row>
    <row r="85" spans="1:27" s="63" customFormat="1">
      <c r="A85"/>
      <c r="B85"/>
      <c r="C85"/>
      <c r="D85"/>
      <c r="E85"/>
      <c r="F85"/>
      <c r="G85"/>
      <c r="H85"/>
      <c r="I85"/>
      <c r="J85"/>
      <c r="K85"/>
      <c r="P85" s="167"/>
      <c r="Q85" s="167"/>
      <c r="R85" s="167"/>
      <c r="S85" s="167"/>
      <c r="T85" s="167"/>
      <c r="U85" s="167"/>
      <c r="V85" s="167"/>
      <c r="W85" s="249"/>
      <c r="X85" s="249"/>
      <c r="Y85" s="249"/>
      <c r="AA85" s="249"/>
    </row>
    <row r="86" spans="1:27" s="63" customFormat="1">
      <c r="A86"/>
      <c r="B86"/>
      <c r="C86"/>
      <c r="D86"/>
      <c r="E86"/>
      <c r="F86"/>
      <c r="G86"/>
      <c r="H86"/>
      <c r="I86"/>
      <c r="J86"/>
      <c r="K86"/>
      <c r="P86" s="167"/>
      <c r="Q86" s="167"/>
      <c r="R86" s="167"/>
      <c r="S86" s="167"/>
      <c r="T86" s="167"/>
      <c r="U86" s="167"/>
      <c r="V86" s="167"/>
      <c r="W86" s="249"/>
      <c r="X86" s="249"/>
      <c r="Y86" s="249"/>
      <c r="AA86" s="249"/>
    </row>
    <row r="87" spans="1:27" s="63" customFormat="1">
      <c r="A87"/>
      <c r="B87"/>
      <c r="C87"/>
      <c r="D87"/>
      <c r="E87"/>
      <c r="F87"/>
      <c r="G87"/>
      <c r="H87"/>
      <c r="I87"/>
      <c r="J87"/>
      <c r="K87"/>
      <c r="P87" s="167"/>
      <c r="Q87" s="167"/>
      <c r="R87" s="167"/>
      <c r="S87" s="167"/>
      <c r="T87" s="167"/>
      <c r="U87" s="167"/>
      <c r="V87" s="167"/>
      <c r="W87" s="249"/>
      <c r="X87" s="249"/>
      <c r="Y87" s="249"/>
      <c r="AA87" s="249"/>
    </row>
    <row r="88" spans="1:27" s="63" customFormat="1">
      <c r="A88"/>
      <c r="B88"/>
      <c r="C88"/>
      <c r="D88"/>
      <c r="E88"/>
      <c r="F88"/>
      <c r="G88"/>
      <c r="H88"/>
      <c r="I88"/>
      <c r="J88"/>
      <c r="K88"/>
      <c r="P88" s="47"/>
      <c r="Q88" s="47"/>
      <c r="R88" s="47"/>
      <c r="S88" s="47"/>
      <c r="T88" s="47"/>
      <c r="U88" s="47"/>
      <c r="V88" s="47"/>
      <c r="W88" s="196"/>
      <c r="X88" s="196"/>
      <c r="Y88" s="196"/>
      <c r="AA88" s="196"/>
    </row>
    <row r="89" spans="1:27" s="63" customFormat="1">
      <c r="A89"/>
      <c r="B89"/>
      <c r="C89"/>
      <c r="D89"/>
      <c r="E89"/>
      <c r="F89"/>
      <c r="G89"/>
      <c r="H89"/>
      <c r="I89"/>
      <c r="J89"/>
      <c r="K89"/>
      <c r="P89" s="47"/>
      <c r="Q89" s="47"/>
      <c r="R89" s="47"/>
      <c r="S89" s="47"/>
      <c r="T89" s="47"/>
      <c r="U89" s="47"/>
      <c r="V89" s="47"/>
      <c r="W89" s="196"/>
      <c r="X89" s="196"/>
      <c r="Y89" s="196"/>
      <c r="AA89" s="196"/>
    </row>
    <row r="90" spans="1:27" s="63" customFormat="1">
      <c r="A90"/>
      <c r="B90"/>
      <c r="C90"/>
      <c r="D90"/>
      <c r="E90"/>
      <c r="F90"/>
      <c r="G90"/>
      <c r="H90"/>
      <c r="I90"/>
      <c r="J90"/>
      <c r="K90"/>
      <c r="P90" s="47"/>
      <c r="Q90" s="47"/>
      <c r="R90" s="47"/>
      <c r="S90" s="47"/>
      <c r="T90" s="47"/>
      <c r="U90" s="47"/>
      <c r="V90" s="47"/>
      <c r="W90" s="196"/>
      <c r="X90" s="196"/>
      <c r="Y90" s="196"/>
      <c r="AA90" s="196"/>
    </row>
    <row r="91" spans="1:27" s="63" customFormat="1">
      <c r="A91"/>
      <c r="B91"/>
      <c r="C91"/>
      <c r="D91"/>
      <c r="E91"/>
      <c r="F91"/>
      <c r="G91"/>
      <c r="H91"/>
      <c r="I91"/>
      <c r="J91"/>
      <c r="K91"/>
      <c r="P91" s="47"/>
      <c r="Q91" s="47"/>
      <c r="R91" s="47"/>
      <c r="S91" s="47"/>
      <c r="T91" s="47"/>
      <c r="U91" s="47"/>
      <c r="V91" s="47"/>
      <c r="W91" s="196"/>
      <c r="X91" s="196"/>
      <c r="Y91" s="196"/>
      <c r="AA91" s="196"/>
    </row>
    <row r="92" spans="1:27" s="63" customFormat="1">
      <c r="A92"/>
      <c r="B92"/>
      <c r="C92"/>
      <c r="D92"/>
      <c r="E92"/>
      <c r="F92"/>
      <c r="G92"/>
      <c r="H92"/>
      <c r="I92"/>
      <c r="J92"/>
      <c r="K92"/>
      <c r="P92" s="47"/>
      <c r="Q92" s="47"/>
      <c r="R92" s="47"/>
      <c r="S92" s="47"/>
      <c r="T92" s="47"/>
      <c r="U92" s="47"/>
      <c r="V92" s="47"/>
      <c r="W92" s="196"/>
      <c r="X92" s="196"/>
      <c r="Y92" s="196"/>
      <c r="AA92" s="196"/>
    </row>
  </sheetData>
  <mergeCells count="54">
    <mergeCell ref="A62:K62"/>
    <mergeCell ref="X45:X46"/>
    <mergeCell ref="Y45:Y46"/>
    <mergeCell ref="Z45:Z46"/>
    <mergeCell ref="B51:C51"/>
    <mergeCell ref="F51:J51"/>
    <mergeCell ref="B52:C58"/>
    <mergeCell ref="Z41:Z42"/>
    <mergeCell ref="AA41:AA42"/>
    <mergeCell ref="P45:P46"/>
    <mergeCell ref="Q45:Q46"/>
    <mergeCell ref="R45:R46"/>
    <mergeCell ref="S45:S46"/>
    <mergeCell ref="T45:T46"/>
    <mergeCell ref="U45:U46"/>
    <mergeCell ref="V45:V46"/>
    <mergeCell ref="W45:W46"/>
    <mergeCell ref="T41:T42"/>
    <mergeCell ref="U41:U42"/>
    <mergeCell ref="V41:V42"/>
    <mergeCell ref="W41:W42"/>
    <mergeCell ref="X41:X42"/>
    <mergeCell ref="Y41:Y42"/>
    <mergeCell ref="B40:C40"/>
    <mergeCell ref="F40:J40"/>
    <mergeCell ref="B41:C47"/>
    <mergeCell ref="Q41:Q42"/>
    <mergeCell ref="R41:R42"/>
    <mergeCell ref="S41:S42"/>
    <mergeCell ref="V30:V31"/>
    <mergeCell ref="W30:W31"/>
    <mergeCell ref="X30:X31"/>
    <mergeCell ref="Y30:Y31"/>
    <mergeCell ref="Z30:Z31"/>
    <mergeCell ref="AA30:AA31"/>
    <mergeCell ref="B30:C36"/>
    <mergeCell ref="Q30:Q31"/>
    <mergeCell ref="R30:R31"/>
    <mergeCell ref="S30:S31"/>
    <mergeCell ref="T30:T31"/>
    <mergeCell ref="U30:U31"/>
    <mergeCell ref="P8:Z9"/>
    <mergeCell ref="B18:C18"/>
    <mergeCell ref="F18:J18"/>
    <mergeCell ref="B19:C25"/>
    <mergeCell ref="P19:Z20"/>
    <mergeCell ref="B29:C29"/>
    <mergeCell ref="F29:J29"/>
    <mergeCell ref="B2:C2"/>
    <mergeCell ref="B4:C4"/>
    <mergeCell ref="B5:C5"/>
    <mergeCell ref="B7:C7"/>
    <mergeCell ref="F7:J7"/>
    <mergeCell ref="B8:C14"/>
  </mergeCells>
  <phoneticPr fontId="4"/>
  <pageMargins left="0.39370078740157483" right="0.39370078740157483" top="0.39370078740157483" bottom="0.19685039370078741" header="0.31496062992125984" footer="0.31496062992125984"/>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78"/>
  <sheetViews>
    <sheetView topLeftCell="B7" zoomScale="90" zoomScaleNormal="90" workbookViewId="0">
      <selection activeCell="R6" sqref="R6"/>
    </sheetView>
  </sheetViews>
  <sheetFormatPr defaultRowHeight="17.25"/>
  <cols>
    <col min="1" max="1" width="9" hidden="1" customWidth="1"/>
    <col min="2" max="2" width="5.25" customWidth="1"/>
    <col min="3" max="3" width="4.625" style="122" customWidth="1"/>
    <col min="4" max="4" width="9" style="122"/>
    <col min="5" max="5" width="9" style="66"/>
    <col min="6" max="6" width="6.25" style="66" bestFit="1" customWidth="1"/>
    <col min="7" max="8" width="11" style="136" bestFit="1" customWidth="1"/>
    <col min="9" max="9" width="4.625" style="136" customWidth="1"/>
    <col min="10" max="11" width="9" style="66"/>
    <col min="12" max="12" width="6.25" style="66" bestFit="1" customWidth="1"/>
    <col min="13" max="14" width="11" style="136" bestFit="1" customWidth="1"/>
    <col min="16" max="24" width="9" style="63"/>
  </cols>
  <sheetData>
    <row r="1" spans="1:15" ht="30" customHeight="1">
      <c r="B1" s="66"/>
      <c r="G1" s="132"/>
      <c r="H1" s="132"/>
      <c r="I1" s="132"/>
      <c r="M1" s="132"/>
      <c r="N1" s="132"/>
      <c r="O1" s="66"/>
    </row>
    <row r="2" spans="1:15" ht="8.25" customHeight="1" thickBot="1">
      <c r="B2" s="66"/>
      <c r="G2" s="132"/>
      <c r="H2" s="132"/>
      <c r="I2" s="132"/>
      <c r="M2" s="132"/>
      <c r="N2" s="132"/>
      <c r="O2" s="66"/>
    </row>
    <row r="3" spans="1:15" ht="21" customHeight="1" thickBot="1">
      <c r="B3" s="66"/>
      <c r="G3" s="272" t="s">
        <v>7</v>
      </c>
      <c r="H3" s="282" t="s">
        <v>37</v>
      </c>
      <c r="I3" s="132"/>
      <c r="M3" s="272" t="s">
        <v>7</v>
      </c>
      <c r="N3" s="282" t="s">
        <v>37</v>
      </c>
      <c r="O3" s="66"/>
    </row>
    <row r="4" spans="1:15" ht="21" customHeight="1">
      <c r="B4" s="66"/>
      <c r="C4" s="506" t="s">
        <v>56</v>
      </c>
      <c r="D4" s="538" t="s">
        <v>55</v>
      </c>
      <c r="E4" s="661"/>
      <c r="F4" s="539"/>
      <c r="G4" s="273">
        <v>69.7</v>
      </c>
      <c r="H4" s="278">
        <v>72.900000000000006</v>
      </c>
      <c r="I4" s="658" t="s">
        <v>57</v>
      </c>
      <c r="J4" s="538" t="s">
        <v>55</v>
      </c>
      <c r="K4" s="661"/>
      <c r="L4" s="539"/>
      <c r="M4" s="273">
        <v>54.6</v>
      </c>
      <c r="N4" s="283">
        <v>57.8</v>
      </c>
      <c r="O4" s="66"/>
    </row>
    <row r="5" spans="1:15" ht="21" customHeight="1" thickBot="1">
      <c r="B5" s="66"/>
      <c r="C5" s="507"/>
      <c r="D5" s="516" t="s">
        <v>46</v>
      </c>
      <c r="E5" s="662"/>
      <c r="F5" s="511"/>
      <c r="G5" s="274">
        <v>5.4</v>
      </c>
      <c r="H5" s="279">
        <v>5.3</v>
      </c>
      <c r="I5" s="659"/>
      <c r="J5" s="516" t="s">
        <v>46</v>
      </c>
      <c r="K5" s="662"/>
      <c r="L5" s="511"/>
      <c r="M5" s="274">
        <v>4.8</v>
      </c>
      <c r="N5" s="284">
        <v>4.5999999999999996</v>
      </c>
      <c r="O5" s="66"/>
    </row>
    <row r="6" spans="1:15" ht="21" customHeight="1">
      <c r="B6" s="66"/>
      <c r="C6" s="507"/>
      <c r="D6" s="479" t="s">
        <v>50</v>
      </c>
      <c r="E6" s="480"/>
      <c r="F6" s="153" t="s">
        <v>60</v>
      </c>
      <c r="G6" s="275" t="s">
        <v>55</v>
      </c>
      <c r="H6" s="280" t="s">
        <v>55</v>
      </c>
      <c r="I6" s="659"/>
      <c r="J6" s="479" t="s">
        <v>50</v>
      </c>
      <c r="K6" s="480"/>
      <c r="L6" s="153" t="s">
        <v>60</v>
      </c>
      <c r="M6" s="275" t="s">
        <v>61</v>
      </c>
      <c r="N6" s="285" t="s">
        <v>94</v>
      </c>
      <c r="O6" s="66"/>
    </row>
    <row r="7" spans="1:15" ht="21" customHeight="1">
      <c r="B7" s="66"/>
      <c r="C7" s="507"/>
      <c r="D7" s="491" t="s">
        <v>9</v>
      </c>
      <c r="E7" s="492"/>
      <c r="F7" s="154">
        <v>1</v>
      </c>
      <c r="G7" s="276">
        <v>76.099999999999994</v>
      </c>
      <c r="H7" s="281">
        <v>79.2</v>
      </c>
      <c r="I7" s="659"/>
      <c r="J7" s="491" t="s">
        <v>9</v>
      </c>
      <c r="K7" s="492"/>
      <c r="L7" s="271">
        <v>3</v>
      </c>
      <c r="M7" s="276">
        <v>47.3</v>
      </c>
      <c r="N7" s="286">
        <v>51.1</v>
      </c>
      <c r="O7" s="66"/>
    </row>
    <row r="8" spans="1:15" ht="21" customHeight="1">
      <c r="B8" s="66"/>
      <c r="C8" s="507"/>
      <c r="D8" s="491" t="s">
        <v>10</v>
      </c>
      <c r="E8" s="492"/>
      <c r="F8" s="154">
        <v>2</v>
      </c>
      <c r="G8" s="276">
        <v>68.099999999999994</v>
      </c>
      <c r="H8" s="281">
        <v>72.8</v>
      </c>
      <c r="I8" s="659"/>
      <c r="J8" s="491" t="s">
        <v>10</v>
      </c>
      <c r="K8" s="492"/>
      <c r="L8" s="271">
        <v>6</v>
      </c>
      <c r="M8" s="276">
        <v>50.7</v>
      </c>
      <c r="N8" s="286">
        <v>53.4</v>
      </c>
      <c r="O8" s="66"/>
    </row>
    <row r="9" spans="1:15" ht="21" customHeight="1">
      <c r="B9" s="66"/>
      <c r="C9" s="507"/>
      <c r="D9" s="491" t="s">
        <v>11</v>
      </c>
      <c r="E9" s="492"/>
      <c r="F9" s="154">
        <v>2</v>
      </c>
      <c r="G9" s="276">
        <v>76.2</v>
      </c>
      <c r="H9" s="281">
        <v>78.5</v>
      </c>
      <c r="I9" s="659"/>
      <c r="J9" s="491" t="s">
        <v>11</v>
      </c>
      <c r="K9" s="492"/>
      <c r="L9" s="271">
        <v>3</v>
      </c>
      <c r="M9" s="276">
        <v>65.599999999999994</v>
      </c>
      <c r="N9" s="286">
        <v>69.3</v>
      </c>
      <c r="O9" s="66"/>
    </row>
    <row r="10" spans="1:15" ht="21" customHeight="1" thickBot="1">
      <c r="B10" s="66"/>
      <c r="C10" s="508"/>
      <c r="D10" s="656" t="s">
        <v>38</v>
      </c>
      <c r="E10" s="657"/>
      <c r="F10" s="155">
        <v>10</v>
      </c>
      <c r="G10" s="274">
        <v>68</v>
      </c>
      <c r="H10" s="279">
        <v>71.099999999999994</v>
      </c>
      <c r="I10" s="660"/>
      <c r="J10" s="656" t="s">
        <v>38</v>
      </c>
      <c r="K10" s="657"/>
      <c r="L10" s="156">
        <v>0</v>
      </c>
      <c r="M10" s="274" t="s">
        <v>95</v>
      </c>
      <c r="N10" s="284" t="s">
        <v>95</v>
      </c>
      <c r="O10" s="66"/>
    </row>
    <row r="11" spans="1:15" ht="21" customHeight="1" thickBot="1">
      <c r="B11" s="66"/>
      <c r="E11" s="123"/>
      <c r="F11" s="123"/>
      <c r="G11" s="133"/>
      <c r="H11" s="133"/>
      <c r="I11" s="133"/>
      <c r="J11" s="122"/>
      <c r="K11" s="122"/>
      <c r="L11" s="122"/>
      <c r="M11" s="133"/>
      <c r="N11" s="133"/>
      <c r="O11" s="66"/>
    </row>
    <row r="12" spans="1:15" ht="21" customHeight="1" thickBot="1">
      <c r="B12" s="66"/>
      <c r="G12" s="272" t="s">
        <v>7</v>
      </c>
      <c r="H12" s="282" t="s">
        <v>37</v>
      </c>
      <c r="I12" s="132"/>
      <c r="M12" s="272" t="s">
        <v>7</v>
      </c>
      <c r="N12" s="282" t="s">
        <v>37</v>
      </c>
      <c r="O12" s="66"/>
    </row>
    <row r="13" spans="1:15" ht="21" customHeight="1">
      <c r="A13" t="s">
        <v>52</v>
      </c>
      <c r="B13" s="66"/>
      <c r="C13" s="506" t="s">
        <v>170</v>
      </c>
      <c r="D13" s="538" t="s">
        <v>55</v>
      </c>
      <c r="E13" s="661"/>
      <c r="F13" s="539"/>
      <c r="G13" s="273">
        <v>75.3</v>
      </c>
      <c r="H13" s="278">
        <v>77.599999999999994</v>
      </c>
      <c r="I13" s="506" t="s">
        <v>171</v>
      </c>
      <c r="J13" s="538" t="s">
        <v>55</v>
      </c>
      <c r="K13" s="661"/>
      <c r="L13" s="539"/>
      <c r="M13" s="273">
        <v>44.7</v>
      </c>
      <c r="N13" s="283">
        <v>47.2</v>
      </c>
      <c r="O13" s="66"/>
    </row>
    <row r="14" spans="1:15" ht="21" customHeight="1" thickBot="1">
      <c r="A14" t="s">
        <v>53</v>
      </c>
      <c r="B14" s="66"/>
      <c r="C14" s="507"/>
      <c r="D14" s="516" t="s">
        <v>46</v>
      </c>
      <c r="E14" s="662"/>
      <c r="F14" s="511"/>
      <c r="G14" s="274">
        <v>2</v>
      </c>
      <c r="H14" s="279">
        <v>1.8</v>
      </c>
      <c r="I14" s="507"/>
      <c r="J14" s="516" t="s">
        <v>46</v>
      </c>
      <c r="K14" s="662"/>
      <c r="L14" s="511"/>
      <c r="M14" s="274">
        <v>7</v>
      </c>
      <c r="N14" s="284">
        <v>7.4</v>
      </c>
      <c r="O14" s="66"/>
    </row>
    <row r="15" spans="1:15" ht="21" customHeight="1">
      <c r="A15" t="s">
        <v>54</v>
      </c>
      <c r="B15" s="66"/>
      <c r="C15" s="507"/>
      <c r="D15" s="479" t="s">
        <v>50</v>
      </c>
      <c r="E15" s="480"/>
      <c r="F15" s="153" t="s">
        <v>60</v>
      </c>
      <c r="G15" s="275" t="s">
        <v>55</v>
      </c>
      <c r="H15" s="280" t="s">
        <v>94</v>
      </c>
      <c r="I15" s="507"/>
      <c r="J15" s="479" t="s">
        <v>50</v>
      </c>
      <c r="K15" s="480"/>
      <c r="L15" s="153" t="s">
        <v>60</v>
      </c>
      <c r="M15" s="275" t="s">
        <v>61</v>
      </c>
      <c r="N15" s="285" t="s">
        <v>94</v>
      </c>
      <c r="O15" s="66"/>
    </row>
    <row r="16" spans="1:15" ht="21" customHeight="1">
      <c r="B16" s="66"/>
      <c r="C16" s="507"/>
      <c r="D16" s="509" t="s">
        <v>3</v>
      </c>
      <c r="E16" s="510"/>
      <c r="F16" s="157">
        <v>10</v>
      </c>
      <c r="G16" s="276">
        <v>78.099999999999994</v>
      </c>
      <c r="H16" s="281">
        <v>80.5</v>
      </c>
      <c r="I16" s="507"/>
      <c r="J16" s="509" t="s">
        <v>3</v>
      </c>
      <c r="K16" s="510"/>
      <c r="L16" s="160">
        <v>6</v>
      </c>
      <c r="M16" s="276">
        <v>42.3</v>
      </c>
      <c r="N16" s="286">
        <v>44.4</v>
      </c>
      <c r="O16" s="66"/>
    </row>
    <row r="17" spans="1:15" ht="21" customHeight="1">
      <c r="B17" s="66"/>
      <c r="C17" s="507"/>
      <c r="D17" s="509" t="s">
        <v>4</v>
      </c>
      <c r="E17" s="510" t="s">
        <v>4</v>
      </c>
      <c r="F17" s="157">
        <v>2</v>
      </c>
      <c r="G17" s="276">
        <v>75.599999999999994</v>
      </c>
      <c r="H17" s="281">
        <v>77</v>
      </c>
      <c r="I17" s="507"/>
      <c r="J17" s="509" t="s">
        <v>4</v>
      </c>
      <c r="K17" s="510" t="s">
        <v>4</v>
      </c>
      <c r="L17" s="160">
        <v>5</v>
      </c>
      <c r="M17" s="276">
        <v>41.5</v>
      </c>
      <c r="N17" s="286">
        <v>43.7</v>
      </c>
      <c r="O17" s="66"/>
    </row>
    <row r="18" spans="1:15" ht="21" customHeight="1">
      <c r="B18" s="66"/>
      <c r="C18" s="507"/>
      <c r="D18" s="509" t="s">
        <v>5</v>
      </c>
      <c r="E18" s="510" t="s">
        <v>5</v>
      </c>
      <c r="F18" s="158">
        <v>2</v>
      </c>
      <c r="G18" s="276">
        <v>76.8</v>
      </c>
      <c r="H18" s="281">
        <v>78.8</v>
      </c>
      <c r="I18" s="507"/>
      <c r="J18" s="509" t="s">
        <v>5</v>
      </c>
      <c r="K18" s="510" t="s">
        <v>5</v>
      </c>
      <c r="L18" s="161">
        <v>3</v>
      </c>
      <c r="M18" s="276">
        <v>36.5</v>
      </c>
      <c r="N18" s="286">
        <v>36.299999999999997</v>
      </c>
      <c r="O18" s="66"/>
    </row>
    <row r="19" spans="1:15" ht="21" customHeight="1" thickBot="1">
      <c r="A19" t="s">
        <v>52</v>
      </c>
      <c r="B19" s="66"/>
      <c r="C19" s="508"/>
      <c r="D19" s="517" t="s">
        <v>6</v>
      </c>
      <c r="E19" s="518" t="s">
        <v>6</v>
      </c>
      <c r="F19" s="159">
        <v>3</v>
      </c>
      <c r="G19" s="274">
        <v>64.8</v>
      </c>
      <c r="H19" s="279">
        <v>68.5</v>
      </c>
      <c r="I19" s="508"/>
      <c r="J19" s="517" t="s">
        <v>6</v>
      </c>
      <c r="K19" s="518" t="s">
        <v>6</v>
      </c>
      <c r="L19" s="162">
        <v>6</v>
      </c>
      <c r="M19" s="274">
        <v>39.200000000000003</v>
      </c>
      <c r="N19" s="284">
        <v>42.9</v>
      </c>
      <c r="O19" s="66"/>
    </row>
    <row r="20" spans="1:15" ht="20.100000000000001" customHeight="1">
      <c r="A20" t="s">
        <v>53</v>
      </c>
      <c r="B20" s="66"/>
      <c r="G20" s="132"/>
      <c r="H20" s="132"/>
      <c r="I20" s="132"/>
      <c r="M20" s="132"/>
      <c r="N20" s="132"/>
      <c r="O20" s="66"/>
    </row>
    <row r="21" spans="1:15" ht="20.100000000000001" customHeight="1">
      <c r="A21" t="s">
        <v>54</v>
      </c>
      <c r="B21" s="66"/>
      <c r="G21" s="132"/>
      <c r="H21" s="132"/>
      <c r="I21" s="132"/>
      <c r="M21" s="132"/>
      <c r="N21" s="132"/>
      <c r="O21" s="66"/>
    </row>
    <row r="22" spans="1:15" ht="20.100000000000001" customHeight="1">
      <c r="B22" s="66"/>
      <c r="G22" s="132"/>
      <c r="H22" s="132"/>
      <c r="I22" s="132"/>
      <c r="M22" s="132"/>
      <c r="N22" s="132"/>
      <c r="O22" s="66"/>
    </row>
    <row r="23" spans="1:15" ht="20.100000000000001" customHeight="1">
      <c r="B23" s="66"/>
      <c r="G23" s="132"/>
      <c r="H23" s="132"/>
      <c r="I23" s="132"/>
      <c r="M23" s="132"/>
      <c r="N23" s="132"/>
      <c r="O23" s="66"/>
    </row>
    <row r="24" spans="1:15" ht="20.100000000000001" customHeight="1">
      <c r="B24" s="66"/>
      <c r="G24" s="132"/>
      <c r="H24" s="132"/>
      <c r="I24" s="132"/>
      <c r="M24" s="132"/>
      <c r="N24" s="132"/>
      <c r="O24" s="66"/>
    </row>
    <row r="25" spans="1:15" ht="20.100000000000001" customHeight="1">
      <c r="B25" s="66"/>
      <c r="G25" s="132"/>
      <c r="H25" s="132"/>
      <c r="I25" s="132"/>
      <c r="M25" s="132"/>
      <c r="N25" s="132"/>
      <c r="O25" s="66"/>
    </row>
    <row r="26" spans="1:15" ht="20.100000000000001" customHeight="1">
      <c r="B26" s="66"/>
      <c r="G26" s="132"/>
      <c r="H26" s="132"/>
      <c r="I26" s="132"/>
      <c r="M26" s="132"/>
      <c r="N26" s="132"/>
      <c r="O26" s="66"/>
    </row>
    <row r="27" spans="1:15" ht="20.100000000000001" customHeight="1">
      <c r="B27" s="66"/>
      <c r="G27" s="132"/>
      <c r="H27" s="132"/>
      <c r="I27" s="132"/>
      <c r="M27" s="132"/>
      <c r="N27" s="132"/>
      <c r="O27" s="66"/>
    </row>
    <row r="28" spans="1:15" ht="20.100000000000001" customHeight="1">
      <c r="B28" s="66"/>
      <c r="G28" s="132"/>
      <c r="H28" s="132"/>
      <c r="I28" s="132"/>
      <c r="M28" s="132"/>
      <c r="N28" s="132"/>
      <c r="O28" s="66"/>
    </row>
    <row r="29" spans="1:15" ht="20.100000000000001" customHeight="1">
      <c r="B29" s="66"/>
      <c r="G29" s="132"/>
      <c r="H29" s="132"/>
      <c r="I29" s="132"/>
      <c r="M29" s="132"/>
      <c r="N29" s="132"/>
      <c r="O29" s="66"/>
    </row>
    <row r="30" spans="1:15" ht="20.100000000000001" customHeight="1">
      <c r="B30" s="66"/>
      <c r="G30" s="132"/>
      <c r="H30" s="132"/>
      <c r="I30" s="132"/>
      <c r="M30" s="132"/>
      <c r="N30" s="132"/>
      <c r="O30" s="66"/>
    </row>
    <row r="31" spans="1:15" ht="20.100000000000001" customHeight="1">
      <c r="B31" s="66"/>
      <c r="G31" s="132"/>
      <c r="H31" s="132"/>
      <c r="I31" s="132"/>
      <c r="M31" s="132"/>
      <c r="N31" s="132"/>
      <c r="O31" s="66"/>
    </row>
    <row r="32" spans="1:15" ht="20.100000000000001" customHeight="1">
      <c r="B32" s="66"/>
      <c r="G32" s="132"/>
      <c r="H32" s="132"/>
      <c r="I32" s="132"/>
      <c r="M32" s="132"/>
      <c r="N32" s="132"/>
      <c r="O32" s="66"/>
    </row>
    <row r="33" spans="2:15" ht="20.100000000000001" customHeight="1">
      <c r="B33" s="66"/>
      <c r="G33" s="132"/>
      <c r="H33" s="132"/>
      <c r="I33" s="132"/>
      <c r="M33" s="132"/>
      <c r="N33" s="132"/>
      <c r="O33" s="66"/>
    </row>
    <row r="34" spans="2:15" ht="20.100000000000001" customHeight="1">
      <c r="B34" s="66"/>
      <c r="G34" s="132"/>
      <c r="H34" s="132"/>
      <c r="I34" s="132"/>
      <c r="M34" s="132"/>
      <c r="N34" s="132"/>
      <c r="O34" s="66"/>
    </row>
    <row r="35" spans="2:15" ht="20.100000000000001" customHeight="1">
      <c r="B35" s="66"/>
      <c r="G35" s="132"/>
      <c r="H35" s="132"/>
      <c r="I35" s="132"/>
      <c r="M35" s="132"/>
      <c r="N35" s="132"/>
      <c r="O35" s="66"/>
    </row>
    <row r="36" spans="2:15" ht="20.100000000000001" customHeight="1">
      <c r="B36" s="66"/>
      <c r="G36" s="132"/>
      <c r="H36" s="132"/>
      <c r="I36" s="132"/>
      <c r="M36" s="132"/>
      <c r="N36" s="132"/>
      <c r="O36" s="66"/>
    </row>
    <row r="37" spans="2:15" ht="20.100000000000001" customHeight="1">
      <c r="B37" s="66"/>
      <c r="G37" s="132"/>
      <c r="H37" s="132"/>
      <c r="I37" s="132"/>
      <c r="M37" s="132"/>
      <c r="N37" s="132"/>
      <c r="O37" s="66"/>
    </row>
    <row r="38" spans="2:15" ht="20.100000000000001" customHeight="1">
      <c r="B38" s="66"/>
      <c r="G38" s="132"/>
      <c r="H38" s="132"/>
      <c r="I38" s="132"/>
      <c r="M38" s="132"/>
      <c r="N38" s="132"/>
      <c r="O38" s="66"/>
    </row>
    <row r="39" spans="2:15" ht="20.100000000000001" customHeight="1">
      <c r="B39" s="66"/>
      <c r="G39" s="132"/>
      <c r="H39" s="132"/>
      <c r="I39" s="132"/>
      <c r="M39" s="132"/>
      <c r="N39" s="132"/>
      <c r="O39" s="66"/>
    </row>
    <row r="40" spans="2:15" ht="20.100000000000001" customHeight="1">
      <c r="B40" s="66"/>
      <c r="G40" s="132"/>
      <c r="H40" s="132"/>
      <c r="I40" s="132"/>
      <c r="M40" s="132"/>
      <c r="N40" s="132"/>
      <c r="O40" s="66"/>
    </row>
    <row r="41" spans="2:15" ht="20.100000000000001" customHeight="1">
      <c r="B41" s="66"/>
      <c r="G41" s="132"/>
      <c r="H41" s="132"/>
      <c r="I41" s="132"/>
      <c r="M41" s="132"/>
      <c r="N41" s="132"/>
      <c r="O41" s="66"/>
    </row>
    <row r="42" spans="2:15" ht="20.100000000000001" customHeight="1">
      <c r="B42" s="66"/>
      <c r="G42" s="132"/>
      <c r="H42" s="132"/>
      <c r="I42" s="132"/>
      <c r="M42" s="132"/>
      <c r="N42" s="132"/>
      <c r="O42" s="66"/>
    </row>
    <row r="43" spans="2:15" ht="20.100000000000001" customHeight="1">
      <c r="B43" s="66"/>
      <c r="G43" s="132"/>
      <c r="H43" s="132"/>
      <c r="I43" s="132"/>
      <c r="M43" s="132"/>
      <c r="N43" s="132"/>
      <c r="O43" s="66"/>
    </row>
    <row r="44" spans="2:15" ht="20.100000000000001" customHeight="1">
      <c r="B44" s="66"/>
      <c r="G44" s="132"/>
      <c r="H44" s="132"/>
      <c r="I44" s="132"/>
      <c r="M44" s="132"/>
      <c r="N44" s="132"/>
      <c r="O44" s="66"/>
    </row>
    <row r="45" spans="2:15" ht="20.100000000000001" customHeight="1">
      <c r="B45" s="66"/>
      <c r="G45" s="132"/>
      <c r="H45" s="132"/>
      <c r="I45" s="132"/>
      <c r="M45" s="132"/>
      <c r="N45" s="132"/>
      <c r="O45" s="66"/>
    </row>
    <row r="46" spans="2:15" ht="20.100000000000001" customHeight="1">
      <c r="B46" s="66"/>
      <c r="G46" s="132"/>
      <c r="H46" s="132"/>
      <c r="I46" s="132"/>
      <c r="M46" s="132"/>
      <c r="N46" s="132"/>
      <c r="O46" s="66"/>
    </row>
    <row r="47" spans="2:15" ht="20.100000000000001" customHeight="1">
      <c r="B47" s="66"/>
      <c r="G47" s="132"/>
      <c r="H47" s="132"/>
      <c r="I47" s="132"/>
      <c r="M47" s="132"/>
      <c r="N47" s="132"/>
      <c r="O47" s="66"/>
    </row>
    <row r="48" spans="2:15" ht="20.100000000000001" customHeight="1">
      <c r="B48" s="66"/>
      <c r="G48" s="132"/>
      <c r="H48" s="132"/>
      <c r="I48" s="132"/>
      <c r="M48" s="132"/>
      <c r="N48" s="132"/>
      <c r="O48" s="66"/>
    </row>
    <row r="49" spans="2:15" ht="20.100000000000001" customHeight="1">
      <c r="B49" s="66"/>
      <c r="G49" s="132"/>
      <c r="H49" s="132"/>
      <c r="I49" s="132"/>
      <c r="M49" s="132"/>
      <c r="N49" s="132"/>
      <c r="O49" s="66"/>
    </row>
    <row r="50" spans="2:15" ht="20.100000000000001" customHeight="1">
      <c r="B50" s="66"/>
      <c r="G50" s="132"/>
      <c r="H50" s="132"/>
      <c r="I50" s="132"/>
      <c r="M50" s="132"/>
      <c r="N50" s="132"/>
      <c r="O50" s="66"/>
    </row>
    <row r="51" spans="2:15" ht="20.100000000000001" customHeight="1">
      <c r="B51" s="66"/>
      <c r="G51" s="132"/>
      <c r="H51" s="132"/>
      <c r="I51" s="132"/>
      <c r="M51" s="132"/>
      <c r="N51" s="132"/>
      <c r="O51" s="66"/>
    </row>
    <row r="52" spans="2:15" ht="20.100000000000001" customHeight="1">
      <c r="B52" s="66"/>
      <c r="G52" s="135"/>
      <c r="H52" s="135"/>
      <c r="I52" s="132"/>
      <c r="M52" s="132"/>
      <c r="N52" s="132"/>
      <c r="O52" s="66"/>
    </row>
    <row r="53" spans="2:15" ht="20.100000000000001" customHeight="1">
      <c r="B53" s="66"/>
      <c r="G53" s="135"/>
      <c r="H53" s="135"/>
      <c r="I53" s="132"/>
      <c r="M53" s="132"/>
      <c r="N53" s="132"/>
      <c r="O53" s="66"/>
    </row>
    <row r="54" spans="2:15" ht="20.100000000000001" customHeight="1">
      <c r="B54" s="66"/>
      <c r="G54" s="132"/>
      <c r="H54" s="132"/>
      <c r="I54" s="132"/>
      <c r="M54" s="132"/>
      <c r="N54" s="132"/>
      <c r="O54" s="66"/>
    </row>
    <row r="55" spans="2:15" ht="20.100000000000001" customHeight="1">
      <c r="B55" s="66"/>
      <c r="G55" s="132"/>
      <c r="H55" s="132"/>
      <c r="I55" s="132"/>
      <c r="M55" s="132"/>
      <c r="N55" s="132"/>
      <c r="O55" s="66"/>
    </row>
    <row r="56" spans="2:15" ht="20.100000000000001" customHeight="1">
      <c r="B56" s="66"/>
      <c r="G56" s="132"/>
      <c r="H56" s="132"/>
      <c r="I56" s="132"/>
      <c r="M56" s="132"/>
      <c r="N56" s="132"/>
      <c r="O56" s="66"/>
    </row>
    <row r="57" spans="2:15" ht="20.100000000000001" customHeight="1">
      <c r="B57" s="66"/>
      <c r="G57" s="132"/>
      <c r="H57" s="132"/>
      <c r="I57" s="132"/>
      <c r="M57" s="132"/>
      <c r="N57" s="132"/>
      <c r="O57" s="66"/>
    </row>
    <row r="58" spans="2:15" ht="20.100000000000001" customHeight="1">
      <c r="B58" s="66"/>
      <c r="G58" s="132"/>
      <c r="H58" s="132"/>
      <c r="I58" s="132"/>
      <c r="M58" s="132"/>
      <c r="N58" s="132"/>
      <c r="O58" s="66"/>
    </row>
    <row r="59" spans="2:15" ht="20.100000000000001" customHeight="1">
      <c r="B59" s="66"/>
      <c r="G59" s="132"/>
      <c r="H59" s="132"/>
      <c r="I59" s="132"/>
      <c r="M59" s="132"/>
      <c r="N59" s="132"/>
      <c r="O59" s="66"/>
    </row>
    <row r="60" spans="2:15">
      <c r="G60" s="132"/>
      <c r="H60" s="132"/>
      <c r="I60" s="135"/>
      <c r="M60" s="135"/>
      <c r="N60" s="135"/>
    </row>
    <row r="61" spans="2:15">
      <c r="G61" s="132"/>
      <c r="H61" s="132"/>
      <c r="I61" s="135"/>
      <c r="M61" s="135"/>
      <c r="N61" s="135"/>
    </row>
    <row r="62" spans="2:15" s="63" customFormat="1">
      <c r="C62" s="141"/>
      <c r="D62" s="141"/>
      <c r="G62" s="142"/>
      <c r="H62" s="142"/>
      <c r="I62" s="142"/>
      <c r="M62" s="142"/>
      <c r="N62" s="142"/>
    </row>
    <row r="63" spans="2:15" s="63" customFormat="1">
      <c r="C63" s="141"/>
      <c r="D63" s="141"/>
      <c r="G63" s="142"/>
      <c r="H63" s="142"/>
      <c r="I63" s="142"/>
      <c r="M63" s="142"/>
      <c r="N63" s="142"/>
    </row>
    <row r="64" spans="2:15" s="63" customFormat="1">
      <c r="C64" s="141"/>
      <c r="D64" s="141"/>
      <c r="G64" s="142"/>
      <c r="H64" s="142"/>
      <c r="I64" s="142"/>
      <c r="M64" s="142"/>
      <c r="N64" s="142"/>
    </row>
    <row r="65" spans="3:14" s="63" customFormat="1">
      <c r="C65" s="141"/>
      <c r="D65" s="141"/>
      <c r="G65" s="142"/>
      <c r="H65" s="142"/>
      <c r="I65" s="142"/>
      <c r="M65" s="142"/>
      <c r="N65" s="142"/>
    </row>
    <row r="66" spans="3:14" s="63" customFormat="1">
      <c r="C66" s="141"/>
      <c r="D66" s="141"/>
      <c r="G66" s="142"/>
      <c r="H66" s="142"/>
      <c r="I66" s="142"/>
      <c r="M66" s="142"/>
      <c r="N66" s="142"/>
    </row>
    <row r="67" spans="3:14" s="63" customFormat="1">
      <c r="C67" s="141"/>
      <c r="D67" s="141"/>
      <c r="G67" s="142"/>
      <c r="H67" s="142"/>
      <c r="I67" s="142"/>
      <c r="M67" s="142"/>
      <c r="N67" s="142"/>
    </row>
    <row r="68" spans="3:14" s="63" customFormat="1">
      <c r="C68" s="141"/>
      <c r="D68" s="141"/>
      <c r="G68" s="142"/>
      <c r="H68" s="142"/>
      <c r="I68" s="142"/>
      <c r="M68" s="142"/>
      <c r="N68" s="142"/>
    </row>
    <row r="69" spans="3:14" s="63" customFormat="1">
      <c r="C69" s="141"/>
      <c r="D69" s="141"/>
      <c r="G69" s="142"/>
      <c r="H69" s="142"/>
      <c r="I69" s="142"/>
      <c r="M69" s="142"/>
      <c r="N69" s="142"/>
    </row>
    <row r="70" spans="3:14" s="63" customFormat="1">
      <c r="C70" s="141"/>
      <c r="D70" s="141"/>
      <c r="G70" s="142"/>
      <c r="H70" s="142"/>
      <c r="I70" s="142"/>
      <c r="M70" s="142"/>
      <c r="N70" s="142"/>
    </row>
    <row r="71" spans="3:14" s="63" customFormat="1">
      <c r="C71" s="122"/>
      <c r="D71" s="122"/>
      <c r="E71" s="66"/>
      <c r="F71" s="66"/>
      <c r="G71" s="136"/>
      <c r="H71" s="136"/>
      <c r="I71" s="142"/>
      <c r="M71" s="142"/>
      <c r="N71" s="142"/>
    </row>
    <row r="72" spans="3:14" s="63" customFormat="1">
      <c r="C72" s="122"/>
      <c r="D72" s="122"/>
      <c r="E72" s="66"/>
      <c r="F72" s="66"/>
      <c r="G72" s="136"/>
      <c r="H72" s="136"/>
      <c r="I72" s="142"/>
      <c r="M72" s="142"/>
      <c r="N72" s="142"/>
    </row>
    <row r="73" spans="3:14" s="63" customFormat="1">
      <c r="C73" s="122"/>
      <c r="D73" s="122"/>
      <c r="E73" s="66"/>
      <c r="F73" s="66"/>
      <c r="G73" s="136"/>
      <c r="H73" s="136"/>
      <c r="I73" s="142"/>
      <c r="M73" s="142"/>
      <c r="N73" s="142"/>
    </row>
    <row r="74" spans="3:14" s="63" customFormat="1">
      <c r="C74" s="122"/>
      <c r="D74" s="122"/>
      <c r="E74" s="66"/>
      <c r="F74" s="66"/>
      <c r="G74" s="136"/>
      <c r="H74" s="136"/>
      <c r="I74" s="142"/>
      <c r="M74" s="142"/>
      <c r="N74" s="142"/>
    </row>
    <row r="75" spans="3:14" s="63" customFormat="1">
      <c r="C75" s="122"/>
      <c r="D75" s="122"/>
      <c r="E75" s="66"/>
      <c r="F75" s="66"/>
      <c r="G75" s="136"/>
      <c r="H75" s="136"/>
      <c r="I75" s="142"/>
      <c r="M75" s="142"/>
      <c r="N75" s="142"/>
    </row>
    <row r="76" spans="3:14" s="63" customFormat="1">
      <c r="C76" s="122"/>
      <c r="D76" s="122"/>
      <c r="E76" s="66"/>
      <c r="F76" s="66"/>
      <c r="G76" s="136"/>
      <c r="H76" s="136"/>
      <c r="I76" s="142"/>
      <c r="M76" s="142"/>
      <c r="N76" s="142"/>
    </row>
    <row r="77" spans="3:14" s="63" customFormat="1">
      <c r="C77" s="122"/>
      <c r="D77" s="122"/>
      <c r="E77" s="66"/>
      <c r="F77" s="66"/>
      <c r="G77" s="136"/>
      <c r="H77" s="136"/>
      <c r="I77" s="142"/>
      <c r="M77" s="142"/>
      <c r="N77" s="142"/>
    </row>
    <row r="78" spans="3:14" s="63" customFormat="1">
      <c r="C78" s="122"/>
      <c r="D78" s="122"/>
      <c r="E78" s="66"/>
      <c r="F78" s="66"/>
      <c r="G78" s="136"/>
      <c r="H78" s="136"/>
      <c r="I78" s="142"/>
      <c r="M78" s="142"/>
      <c r="N78" s="142"/>
    </row>
  </sheetData>
  <sheetProtection selectLockedCells="1" selectUnlockedCells="1"/>
  <mergeCells count="32">
    <mergeCell ref="D4:F4"/>
    <mergeCell ref="D5:F5"/>
    <mergeCell ref="D13:F13"/>
    <mergeCell ref="D14:F14"/>
    <mergeCell ref="J4:L4"/>
    <mergeCell ref="D7:E7"/>
    <mergeCell ref="J7:K7"/>
    <mergeCell ref="D8:E8"/>
    <mergeCell ref="J8:K8"/>
    <mergeCell ref="D9:E9"/>
    <mergeCell ref="J9:K9"/>
    <mergeCell ref="J5:L5"/>
    <mergeCell ref="D6:E6"/>
    <mergeCell ref="J6:K6"/>
    <mergeCell ref="J13:L13"/>
    <mergeCell ref="J14:L14"/>
    <mergeCell ref="C4:C10"/>
    <mergeCell ref="D16:E16"/>
    <mergeCell ref="J16:K16"/>
    <mergeCell ref="D17:E17"/>
    <mergeCell ref="J17:K17"/>
    <mergeCell ref="D10:E10"/>
    <mergeCell ref="J10:K10"/>
    <mergeCell ref="C13:C19"/>
    <mergeCell ref="I13:I19"/>
    <mergeCell ref="D15:E15"/>
    <mergeCell ref="J15:K15"/>
    <mergeCell ref="D19:E19"/>
    <mergeCell ref="J19:K19"/>
    <mergeCell ref="D18:E18"/>
    <mergeCell ref="J18:K18"/>
    <mergeCell ref="I4:I10"/>
  </mergeCells>
  <phoneticPr fontId="4"/>
  <dataValidations count="1">
    <dataValidation imeMode="off" allowBlank="1" showInputMessage="1" showErrorMessage="1" sqref="M13:N14 M4:N5 M16:N19 G4:H5 G7:H10 G13:H14 G16:H19 M7:N10"/>
  </dataValidations>
  <pageMargins left="0.70866141732283472" right="0.70866141732283472" top="0.74803149606299213" bottom="0.74803149606299213" header="0.31496062992125984" footer="0.31496062992125984"/>
  <pageSetup paperSize="9" scale="7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314"/>
  <sheetViews>
    <sheetView topLeftCell="A193" zoomScaleNormal="100" workbookViewId="0">
      <selection activeCell="D192" sqref="D192"/>
    </sheetView>
  </sheetViews>
  <sheetFormatPr defaultRowHeight="13.5"/>
  <cols>
    <col min="1" max="1" width="6" style="400" bestFit="1" customWidth="1"/>
    <col min="2" max="2" width="52" style="421" customWidth="1"/>
    <col min="3" max="11" width="8.625" style="400" customWidth="1"/>
    <col min="12" max="12" width="9" style="400"/>
    <col min="13" max="13" width="5.25" style="400" bestFit="1" customWidth="1"/>
    <col min="14" max="14" width="52" style="401" customWidth="1"/>
    <col min="15" max="24" width="8.625" style="400" customWidth="1"/>
    <col min="25" max="16384" width="9" style="400"/>
  </cols>
  <sheetData>
    <row r="1" spans="1:25" ht="38.25" customHeight="1">
      <c r="A1" s="682"/>
      <c r="B1" s="682"/>
      <c r="C1" s="682"/>
      <c r="D1" s="682"/>
      <c r="E1" s="682"/>
      <c r="F1" s="682"/>
      <c r="G1" s="682"/>
      <c r="H1" s="682"/>
      <c r="I1" s="682"/>
      <c r="J1" s="682"/>
      <c r="K1" s="682"/>
    </row>
    <row r="2" spans="1:25" s="403" customFormat="1" ht="13.5" customHeight="1">
      <c r="A2" s="686" t="s">
        <v>48</v>
      </c>
      <c r="B2" s="689" t="s">
        <v>58</v>
      </c>
      <c r="C2" s="402">
        <v>1</v>
      </c>
      <c r="D2" s="402">
        <v>2</v>
      </c>
      <c r="E2" s="402">
        <v>3</v>
      </c>
      <c r="F2" s="402">
        <v>4</v>
      </c>
      <c r="G2" s="402">
        <v>5</v>
      </c>
      <c r="H2" s="402">
        <v>6</v>
      </c>
      <c r="I2" s="402">
        <v>7</v>
      </c>
      <c r="J2" s="402">
        <v>8</v>
      </c>
      <c r="K2" s="402">
        <v>9</v>
      </c>
      <c r="M2" s="686" t="s">
        <v>48</v>
      </c>
      <c r="N2" s="692" t="s">
        <v>140</v>
      </c>
      <c r="O2" s="402">
        <v>1</v>
      </c>
      <c r="P2" s="402">
        <v>2</v>
      </c>
      <c r="Q2" s="402">
        <v>3</v>
      </c>
      <c r="R2" s="402">
        <v>4</v>
      </c>
      <c r="S2" s="402">
        <v>5</v>
      </c>
      <c r="T2" s="402">
        <v>6</v>
      </c>
      <c r="U2" s="402">
        <v>7</v>
      </c>
      <c r="V2" s="402">
        <v>8</v>
      </c>
      <c r="W2" s="402">
        <v>9</v>
      </c>
      <c r="X2" s="402">
        <v>10</v>
      </c>
    </row>
    <row r="3" spans="1:25" s="403" customFormat="1" ht="13.5" customHeight="1">
      <c r="A3" s="687"/>
      <c r="B3" s="690"/>
      <c r="C3" s="683" t="s">
        <v>59</v>
      </c>
      <c r="D3" s="684"/>
      <c r="E3" s="684"/>
      <c r="F3" s="684"/>
      <c r="G3" s="684"/>
      <c r="H3" s="684"/>
      <c r="I3" s="684"/>
      <c r="J3" s="684"/>
      <c r="K3" s="685"/>
      <c r="M3" s="687"/>
      <c r="N3" s="693"/>
      <c r="O3" s="667" t="s">
        <v>59</v>
      </c>
      <c r="P3" s="668"/>
      <c r="Q3" s="668"/>
      <c r="R3" s="668"/>
      <c r="S3" s="668"/>
      <c r="T3" s="668"/>
      <c r="U3" s="668"/>
      <c r="V3" s="668"/>
      <c r="W3" s="668"/>
      <c r="X3" s="669"/>
    </row>
    <row r="4" spans="1:25" s="403" customFormat="1" ht="13.5" customHeight="1">
      <c r="A4" s="688"/>
      <c r="B4" s="691"/>
      <c r="C4" s="695" t="s">
        <v>242</v>
      </c>
      <c r="D4" s="696"/>
      <c r="E4" s="696"/>
      <c r="F4" s="696"/>
      <c r="G4" s="696"/>
      <c r="H4" s="696"/>
      <c r="I4" s="696"/>
      <c r="J4" s="696"/>
      <c r="K4" s="697"/>
      <c r="M4" s="688"/>
      <c r="N4" s="694"/>
      <c r="O4" s="695" t="s">
        <v>242</v>
      </c>
      <c r="P4" s="696"/>
      <c r="Q4" s="696"/>
      <c r="R4" s="696"/>
      <c r="S4" s="696"/>
      <c r="T4" s="696"/>
      <c r="U4" s="696"/>
      <c r="V4" s="696"/>
      <c r="W4" s="696"/>
      <c r="X4" s="697"/>
    </row>
    <row r="5" spans="1:25" ht="13.5" customHeight="1">
      <c r="A5" s="686">
        <v>1</v>
      </c>
      <c r="B5" s="673" t="s">
        <v>243</v>
      </c>
      <c r="C5" s="404">
        <v>81</v>
      </c>
      <c r="D5" s="405">
        <v>12</v>
      </c>
      <c r="E5" s="405">
        <v>5.6</v>
      </c>
      <c r="F5" s="405">
        <v>1.5</v>
      </c>
      <c r="G5" s="405">
        <v>0</v>
      </c>
      <c r="H5" s="405"/>
      <c r="I5" s="405"/>
      <c r="J5" s="405"/>
      <c r="K5" s="406"/>
      <c r="L5" s="400">
        <v>5</v>
      </c>
      <c r="M5" s="663">
        <v>14</v>
      </c>
      <c r="N5" s="665" t="s">
        <v>142</v>
      </c>
      <c r="O5" s="407">
        <v>27.4</v>
      </c>
      <c r="P5" s="408">
        <v>66.099999999999994</v>
      </c>
      <c r="Q5" s="408">
        <v>6.5</v>
      </c>
      <c r="R5" s="408">
        <v>0</v>
      </c>
      <c r="S5" s="408">
        <v>0</v>
      </c>
      <c r="T5" s="408"/>
      <c r="U5" s="408" t="s">
        <v>141</v>
      </c>
      <c r="V5" s="408" t="s">
        <v>141</v>
      </c>
      <c r="W5" s="408" t="s">
        <v>141</v>
      </c>
      <c r="X5" s="409" t="s">
        <v>141</v>
      </c>
      <c r="Y5" s="400">
        <v>5</v>
      </c>
    </row>
    <row r="6" spans="1:25" ht="13.5" customHeight="1">
      <c r="A6" s="688"/>
      <c r="B6" s="674"/>
      <c r="C6" s="410">
        <v>87.3</v>
      </c>
      <c r="D6" s="411">
        <v>8.1999999999999993</v>
      </c>
      <c r="E6" s="411">
        <v>3.5</v>
      </c>
      <c r="F6" s="411">
        <v>0.9</v>
      </c>
      <c r="G6" s="411">
        <v>0</v>
      </c>
      <c r="H6" s="411"/>
      <c r="I6" s="411"/>
      <c r="J6" s="411"/>
      <c r="K6" s="412"/>
      <c r="L6" s="400">
        <v>6</v>
      </c>
      <c r="M6" s="664"/>
      <c r="N6" s="666"/>
      <c r="O6" s="413">
        <v>26.3</v>
      </c>
      <c r="P6" s="414">
        <v>67.099999999999994</v>
      </c>
      <c r="Q6" s="414">
        <v>6.4</v>
      </c>
      <c r="R6" s="414">
        <v>0.1</v>
      </c>
      <c r="S6" s="414">
        <v>0</v>
      </c>
      <c r="T6" s="414"/>
      <c r="U6" s="414" t="s">
        <v>141</v>
      </c>
      <c r="V6" s="414" t="s">
        <v>141</v>
      </c>
      <c r="W6" s="414" t="s">
        <v>141</v>
      </c>
      <c r="X6" s="415" t="s">
        <v>141</v>
      </c>
      <c r="Y6" s="400">
        <v>6</v>
      </c>
    </row>
    <row r="7" spans="1:25" ht="13.5" customHeight="1">
      <c r="A7" s="679">
        <v>2</v>
      </c>
      <c r="B7" s="673" t="s">
        <v>244</v>
      </c>
      <c r="C7" s="404">
        <v>30.9</v>
      </c>
      <c r="D7" s="405">
        <v>43.1</v>
      </c>
      <c r="E7" s="405">
        <v>20</v>
      </c>
      <c r="F7" s="405">
        <v>5.9</v>
      </c>
      <c r="G7" s="405">
        <v>0.1</v>
      </c>
      <c r="H7" s="405"/>
      <c r="I7" s="405"/>
      <c r="J7" s="405"/>
      <c r="K7" s="406"/>
      <c r="L7" s="400">
        <v>7</v>
      </c>
      <c r="M7" s="663">
        <f>M5+1</f>
        <v>15</v>
      </c>
      <c r="N7" s="665" t="s">
        <v>143</v>
      </c>
      <c r="O7" s="407">
        <v>40.799999999999997</v>
      </c>
      <c r="P7" s="408">
        <v>49</v>
      </c>
      <c r="Q7" s="408">
        <v>10.3</v>
      </c>
      <c r="R7" s="408">
        <v>0</v>
      </c>
      <c r="S7" s="408">
        <v>0</v>
      </c>
      <c r="T7" s="408"/>
      <c r="U7" s="408" t="s">
        <v>141</v>
      </c>
      <c r="V7" s="408" t="s">
        <v>141</v>
      </c>
      <c r="W7" s="408" t="s">
        <v>141</v>
      </c>
      <c r="X7" s="409" t="s">
        <v>141</v>
      </c>
      <c r="Y7" s="400">
        <v>7</v>
      </c>
    </row>
    <row r="8" spans="1:25">
      <c r="A8" s="680"/>
      <c r="B8" s="674"/>
      <c r="C8" s="410">
        <v>38.200000000000003</v>
      </c>
      <c r="D8" s="411">
        <v>41.9</v>
      </c>
      <c r="E8" s="411">
        <v>16.3</v>
      </c>
      <c r="F8" s="411">
        <v>3.5</v>
      </c>
      <c r="G8" s="411">
        <v>0</v>
      </c>
      <c r="H8" s="411"/>
      <c r="I8" s="411"/>
      <c r="J8" s="411"/>
      <c r="K8" s="412"/>
      <c r="L8" s="400">
        <v>8</v>
      </c>
      <c r="M8" s="664"/>
      <c r="N8" s="666"/>
      <c r="O8" s="413">
        <v>39.1</v>
      </c>
      <c r="P8" s="414">
        <v>51.4</v>
      </c>
      <c r="Q8" s="414">
        <v>8.8000000000000007</v>
      </c>
      <c r="R8" s="414">
        <v>0.6</v>
      </c>
      <c r="S8" s="414">
        <v>0</v>
      </c>
      <c r="T8" s="414"/>
      <c r="U8" s="414" t="s">
        <v>141</v>
      </c>
      <c r="V8" s="414" t="s">
        <v>141</v>
      </c>
      <c r="W8" s="414" t="s">
        <v>141</v>
      </c>
      <c r="X8" s="415" t="s">
        <v>141</v>
      </c>
      <c r="Y8" s="400">
        <v>8</v>
      </c>
    </row>
    <row r="9" spans="1:25" ht="13.5" customHeight="1">
      <c r="A9" s="679">
        <f>A7+1</f>
        <v>3</v>
      </c>
      <c r="B9" s="673" t="s">
        <v>69</v>
      </c>
      <c r="C9" s="404">
        <v>50.6</v>
      </c>
      <c r="D9" s="405">
        <v>36.700000000000003</v>
      </c>
      <c r="E9" s="405">
        <v>9.9</v>
      </c>
      <c r="F9" s="405">
        <v>2.8</v>
      </c>
      <c r="G9" s="405">
        <v>0</v>
      </c>
      <c r="H9" s="405"/>
      <c r="I9" s="405"/>
      <c r="J9" s="405"/>
      <c r="K9" s="406"/>
      <c r="L9" s="400">
        <v>9</v>
      </c>
      <c r="M9" s="663">
        <f>M7+1</f>
        <v>16</v>
      </c>
      <c r="N9" s="665" t="s">
        <v>144</v>
      </c>
      <c r="O9" s="407">
        <v>30.1</v>
      </c>
      <c r="P9" s="408">
        <v>59.6</v>
      </c>
      <c r="Q9" s="408">
        <v>10.3</v>
      </c>
      <c r="R9" s="408">
        <v>0</v>
      </c>
      <c r="S9" s="408">
        <v>0</v>
      </c>
      <c r="T9" s="408"/>
      <c r="U9" s="408" t="s">
        <v>141</v>
      </c>
      <c r="V9" s="408" t="s">
        <v>141</v>
      </c>
      <c r="W9" s="408" t="s">
        <v>141</v>
      </c>
      <c r="X9" s="409" t="s">
        <v>141</v>
      </c>
      <c r="Y9" s="400">
        <v>9</v>
      </c>
    </row>
    <row r="10" spans="1:25">
      <c r="A10" s="680"/>
      <c r="B10" s="674"/>
      <c r="C10" s="410">
        <v>57.4</v>
      </c>
      <c r="D10" s="411">
        <v>33.4</v>
      </c>
      <c r="E10" s="411">
        <v>7.4</v>
      </c>
      <c r="F10" s="411">
        <v>1.7</v>
      </c>
      <c r="G10" s="411">
        <v>0</v>
      </c>
      <c r="H10" s="411"/>
      <c r="I10" s="411"/>
      <c r="J10" s="411"/>
      <c r="K10" s="412"/>
      <c r="L10" s="400">
        <v>10</v>
      </c>
      <c r="M10" s="664"/>
      <c r="N10" s="666"/>
      <c r="O10" s="413">
        <v>29.3</v>
      </c>
      <c r="P10" s="414">
        <v>59.8</v>
      </c>
      <c r="Q10" s="414">
        <v>10.5</v>
      </c>
      <c r="R10" s="414">
        <v>0.3</v>
      </c>
      <c r="S10" s="414">
        <v>0.1</v>
      </c>
      <c r="T10" s="414"/>
      <c r="U10" s="414" t="s">
        <v>141</v>
      </c>
      <c r="V10" s="414" t="s">
        <v>141</v>
      </c>
      <c r="W10" s="414" t="s">
        <v>141</v>
      </c>
      <c r="X10" s="415" t="s">
        <v>141</v>
      </c>
      <c r="Y10" s="400">
        <v>10</v>
      </c>
    </row>
    <row r="11" spans="1:25" ht="13.5" customHeight="1">
      <c r="A11" s="679">
        <f>A9+1</f>
        <v>4</v>
      </c>
      <c r="B11" s="673" t="s">
        <v>70</v>
      </c>
      <c r="C11" s="404">
        <v>68.8</v>
      </c>
      <c r="D11" s="405">
        <v>24</v>
      </c>
      <c r="E11" s="405">
        <v>5.6</v>
      </c>
      <c r="F11" s="405">
        <v>1.6</v>
      </c>
      <c r="G11" s="405">
        <v>0</v>
      </c>
      <c r="H11" s="405"/>
      <c r="I11" s="405"/>
      <c r="J11" s="405"/>
      <c r="K11" s="406"/>
      <c r="L11" s="400">
        <v>11</v>
      </c>
      <c r="M11" s="663">
        <f>M9+1</f>
        <v>17</v>
      </c>
      <c r="N11" s="665" t="s">
        <v>145</v>
      </c>
      <c r="O11" s="407">
        <v>13.4</v>
      </c>
      <c r="P11" s="408">
        <v>66.400000000000006</v>
      </c>
      <c r="Q11" s="408">
        <v>19.899999999999999</v>
      </c>
      <c r="R11" s="408">
        <v>0.3</v>
      </c>
      <c r="S11" s="408">
        <v>0</v>
      </c>
      <c r="T11" s="408"/>
      <c r="U11" s="408" t="s">
        <v>141</v>
      </c>
      <c r="V11" s="408" t="s">
        <v>141</v>
      </c>
      <c r="W11" s="408" t="s">
        <v>141</v>
      </c>
      <c r="X11" s="409" t="s">
        <v>141</v>
      </c>
      <c r="Y11" s="400">
        <v>11</v>
      </c>
    </row>
    <row r="12" spans="1:25">
      <c r="A12" s="680"/>
      <c r="B12" s="674"/>
      <c r="C12" s="410">
        <v>71.900000000000006</v>
      </c>
      <c r="D12" s="411">
        <v>22.5</v>
      </c>
      <c r="E12" s="411">
        <v>4.4000000000000004</v>
      </c>
      <c r="F12" s="411">
        <v>1.3</v>
      </c>
      <c r="G12" s="411">
        <v>0</v>
      </c>
      <c r="H12" s="411"/>
      <c r="I12" s="411"/>
      <c r="J12" s="411"/>
      <c r="K12" s="412"/>
      <c r="L12" s="400">
        <v>12</v>
      </c>
      <c r="M12" s="664"/>
      <c r="N12" s="666"/>
      <c r="O12" s="413">
        <v>11.4</v>
      </c>
      <c r="P12" s="414">
        <v>63.2</v>
      </c>
      <c r="Q12" s="414">
        <v>24.8</v>
      </c>
      <c r="R12" s="414">
        <v>0.5</v>
      </c>
      <c r="S12" s="414">
        <v>0.1</v>
      </c>
      <c r="T12" s="414"/>
      <c r="U12" s="414" t="s">
        <v>141</v>
      </c>
      <c r="V12" s="414" t="s">
        <v>141</v>
      </c>
      <c r="W12" s="414" t="s">
        <v>141</v>
      </c>
      <c r="X12" s="415" t="s">
        <v>141</v>
      </c>
      <c r="Y12" s="400">
        <v>12</v>
      </c>
    </row>
    <row r="13" spans="1:25" ht="13.5" customHeight="1">
      <c r="A13" s="679">
        <f>A11+1</f>
        <v>5</v>
      </c>
      <c r="B13" s="673" t="s">
        <v>71</v>
      </c>
      <c r="C13" s="404">
        <v>21.6</v>
      </c>
      <c r="D13" s="405">
        <v>50.4</v>
      </c>
      <c r="E13" s="405">
        <v>23.7</v>
      </c>
      <c r="F13" s="405">
        <v>4.2</v>
      </c>
      <c r="G13" s="405">
        <v>0</v>
      </c>
      <c r="H13" s="405"/>
      <c r="I13" s="405"/>
      <c r="J13" s="405"/>
      <c r="K13" s="406"/>
      <c r="L13" s="400">
        <v>13</v>
      </c>
      <c r="M13" s="663">
        <f>M11+1</f>
        <v>18</v>
      </c>
      <c r="N13" s="665" t="s">
        <v>146</v>
      </c>
      <c r="O13" s="407">
        <v>20.5</v>
      </c>
      <c r="P13" s="408">
        <v>66.099999999999994</v>
      </c>
      <c r="Q13" s="408">
        <v>13.4</v>
      </c>
      <c r="R13" s="408">
        <v>0</v>
      </c>
      <c r="S13" s="408">
        <v>0</v>
      </c>
      <c r="T13" s="408"/>
      <c r="U13" s="408" t="s">
        <v>141</v>
      </c>
      <c r="V13" s="408" t="s">
        <v>141</v>
      </c>
      <c r="W13" s="408" t="s">
        <v>141</v>
      </c>
      <c r="X13" s="409" t="s">
        <v>141</v>
      </c>
      <c r="Y13" s="400">
        <v>13</v>
      </c>
    </row>
    <row r="14" spans="1:25" ht="14.25" customHeight="1">
      <c r="A14" s="680"/>
      <c r="B14" s="674"/>
      <c r="C14" s="410">
        <v>25.3</v>
      </c>
      <c r="D14" s="411">
        <v>50.8</v>
      </c>
      <c r="E14" s="411">
        <v>20.6</v>
      </c>
      <c r="F14" s="411">
        <v>3.2</v>
      </c>
      <c r="G14" s="411">
        <v>0</v>
      </c>
      <c r="H14" s="411"/>
      <c r="I14" s="411"/>
      <c r="J14" s="411"/>
      <c r="K14" s="412"/>
      <c r="L14" s="400">
        <v>14</v>
      </c>
      <c r="M14" s="664"/>
      <c r="N14" s="666"/>
      <c r="O14" s="413">
        <v>21.9</v>
      </c>
      <c r="P14" s="414">
        <v>63.9</v>
      </c>
      <c r="Q14" s="414">
        <v>13.7</v>
      </c>
      <c r="R14" s="414">
        <v>0.4</v>
      </c>
      <c r="S14" s="414">
        <v>0</v>
      </c>
      <c r="T14" s="414"/>
      <c r="U14" s="414" t="s">
        <v>141</v>
      </c>
      <c r="V14" s="414" t="s">
        <v>141</v>
      </c>
      <c r="W14" s="414" t="s">
        <v>141</v>
      </c>
      <c r="X14" s="415" t="s">
        <v>141</v>
      </c>
      <c r="Y14" s="400">
        <v>14</v>
      </c>
    </row>
    <row r="15" spans="1:25" ht="13.5" customHeight="1">
      <c r="A15" s="679">
        <f>A13+1</f>
        <v>6</v>
      </c>
      <c r="B15" s="673" t="s">
        <v>72</v>
      </c>
      <c r="C15" s="404">
        <v>31</v>
      </c>
      <c r="D15" s="405">
        <v>39.299999999999997</v>
      </c>
      <c r="E15" s="405">
        <v>20</v>
      </c>
      <c r="F15" s="405">
        <v>9.6</v>
      </c>
      <c r="G15" s="405">
        <v>0.1</v>
      </c>
      <c r="H15" s="405"/>
      <c r="I15" s="405"/>
      <c r="J15" s="405"/>
      <c r="K15" s="406"/>
      <c r="L15" s="400">
        <v>15</v>
      </c>
      <c r="M15" s="663">
        <f>M13+1</f>
        <v>19</v>
      </c>
      <c r="N15" s="665" t="s">
        <v>147</v>
      </c>
      <c r="O15" s="407">
        <v>11.6</v>
      </c>
      <c r="P15" s="408">
        <v>61</v>
      </c>
      <c r="Q15" s="408">
        <v>27.1</v>
      </c>
      <c r="R15" s="408">
        <v>0.3</v>
      </c>
      <c r="S15" s="408">
        <v>0</v>
      </c>
      <c r="T15" s="408"/>
      <c r="U15" s="408" t="s">
        <v>141</v>
      </c>
      <c r="V15" s="408" t="s">
        <v>141</v>
      </c>
      <c r="W15" s="408" t="s">
        <v>141</v>
      </c>
      <c r="X15" s="409" t="s">
        <v>141</v>
      </c>
      <c r="Y15" s="400">
        <v>15</v>
      </c>
    </row>
    <row r="16" spans="1:25" ht="13.5" customHeight="1">
      <c r="A16" s="680"/>
      <c r="B16" s="674"/>
      <c r="C16" s="410">
        <v>36.200000000000003</v>
      </c>
      <c r="D16" s="411">
        <v>40.1</v>
      </c>
      <c r="E16" s="411">
        <v>16.2</v>
      </c>
      <c r="F16" s="411">
        <v>7.4</v>
      </c>
      <c r="G16" s="411">
        <v>0</v>
      </c>
      <c r="H16" s="411"/>
      <c r="I16" s="411"/>
      <c r="J16" s="411"/>
      <c r="K16" s="412"/>
      <c r="L16" s="400">
        <v>16</v>
      </c>
      <c r="M16" s="664"/>
      <c r="N16" s="666"/>
      <c r="O16" s="413">
        <v>9</v>
      </c>
      <c r="P16" s="414">
        <v>60.2</v>
      </c>
      <c r="Q16" s="414">
        <v>30</v>
      </c>
      <c r="R16" s="414">
        <v>0.8</v>
      </c>
      <c r="S16" s="414">
        <v>0.1</v>
      </c>
      <c r="T16" s="414"/>
      <c r="U16" s="414" t="s">
        <v>141</v>
      </c>
      <c r="V16" s="414" t="s">
        <v>141</v>
      </c>
      <c r="W16" s="414" t="s">
        <v>141</v>
      </c>
      <c r="X16" s="415" t="s">
        <v>141</v>
      </c>
      <c r="Y16" s="400">
        <v>16</v>
      </c>
    </row>
    <row r="17" spans="1:25" ht="13.5" customHeight="1">
      <c r="A17" s="679">
        <f>A15+1</f>
        <v>7</v>
      </c>
      <c r="B17" s="673" t="s">
        <v>73</v>
      </c>
      <c r="C17" s="404">
        <v>20.6</v>
      </c>
      <c r="D17" s="405">
        <v>30.9</v>
      </c>
      <c r="E17" s="405">
        <v>32.799999999999997</v>
      </c>
      <c r="F17" s="405">
        <v>15.6</v>
      </c>
      <c r="G17" s="405">
        <v>0.1</v>
      </c>
      <c r="H17" s="405"/>
      <c r="I17" s="405"/>
      <c r="J17" s="405"/>
      <c r="K17" s="406"/>
      <c r="L17" s="400">
        <v>17</v>
      </c>
      <c r="M17" s="663">
        <f>M15+1</f>
        <v>20</v>
      </c>
      <c r="N17" s="665" t="s">
        <v>245</v>
      </c>
      <c r="O17" s="407">
        <v>18.2</v>
      </c>
      <c r="P17" s="408">
        <v>73.3</v>
      </c>
      <c r="Q17" s="408">
        <v>8.1999999999999993</v>
      </c>
      <c r="R17" s="408">
        <v>0.3</v>
      </c>
      <c r="S17" s="408">
        <v>0</v>
      </c>
      <c r="T17" s="408"/>
      <c r="U17" s="408" t="s">
        <v>141</v>
      </c>
      <c r="V17" s="408" t="s">
        <v>141</v>
      </c>
      <c r="W17" s="408" t="s">
        <v>141</v>
      </c>
      <c r="X17" s="409" t="s">
        <v>141</v>
      </c>
      <c r="Y17" s="400">
        <v>17</v>
      </c>
    </row>
    <row r="18" spans="1:25" ht="13.5" customHeight="1">
      <c r="A18" s="680"/>
      <c r="B18" s="674"/>
      <c r="C18" s="410">
        <v>21.2</v>
      </c>
      <c r="D18" s="411">
        <v>30.5</v>
      </c>
      <c r="E18" s="411">
        <v>33.5</v>
      </c>
      <c r="F18" s="411">
        <v>14.7</v>
      </c>
      <c r="G18" s="411">
        <v>0</v>
      </c>
      <c r="H18" s="411"/>
      <c r="I18" s="411"/>
      <c r="J18" s="411"/>
      <c r="K18" s="412"/>
      <c r="L18" s="400">
        <v>18</v>
      </c>
      <c r="M18" s="664"/>
      <c r="N18" s="666"/>
      <c r="O18" s="413">
        <v>21.1</v>
      </c>
      <c r="P18" s="414">
        <v>69.8</v>
      </c>
      <c r="Q18" s="414">
        <v>8.8000000000000007</v>
      </c>
      <c r="R18" s="414">
        <v>0.1</v>
      </c>
      <c r="S18" s="414">
        <v>0.1</v>
      </c>
      <c r="T18" s="414"/>
      <c r="U18" s="414" t="s">
        <v>141</v>
      </c>
      <c r="V18" s="414" t="s">
        <v>141</v>
      </c>
      <c r="W18" s="414" t="s">
        <v>141</v>
      </c>
      <c r="X18" s="415" t="s">
        <v>141</v>
      </c>
      <c r="Y18" s="400">
        <v>18</v>
      </c>
    </row>
    <row r="19" spans="1:25" ht="13.5" customHeight="1">
      <c r="A19" s="679">
        <f>A17+1</f>
        <v>8</v>
      </c>
      <c r="B19" s="673" t="s">
        <v>246</v>
      </c>
      <c r="C19" s="404">
        <v>50.1</v>
      </c>
      <c r="D19" s="405">
        <v>40.6</v>
      </c>
      <c r="E19" s="405">
        <v>7.9</v>
      </c>
      <c r="F19" s="405">
        <v>1.4</v>
      </c>
      <c r="G19" s="405">
        <v>0.1</v>
      </c>
      <c r="H19" s="405"/>
      <c r="I19" s="405"/>
      <c r="J19" s="405"/>
      <c r="K19" s="406"/>
      <c r="L19" s="400">
        <v>19</v>
      </c>
      <c r="M19" s="663">
        <f>M17+1</f>
        <v>21</v>
      </c>
      <c r="N19" s="665" t="s">
        <v>247</v>
      </c>
      <c r="O19" s="407">
        <v>6.5</v>
      </c>
      <c r="P19" s="408">
        <v>63</v>
      </c>
      <c r="Q19" s="408">
        <v>29.8</v>
      </c>
      <c r="R19" s="408">
        <v>0.7</v>
      </c>
      <c r="S19" s="408">
        <v>0</v>
      </c>
      <c r="T19" s="408"/>
      <c r="U19" s="408" t="s">
        <v>141</v>
      </c>
      <c r="V19" s="408" t="s">
        <v>141</v>
      </c>
      <c r="W19" s="408" t="s">
        <v>141</v>
      </c>
      <c r="X19" s="409" t="s">
        <v>141</v>
      </c>
      <c r="Y19" s="400">
        <v>19</v>
      </c>
    </row>
    <row r="20" spans="1:25" ht="13.5" customHeight="1">
      <c r="A20" s="680"/>
      <c r="B20" s="674"/>
      <c r="C20" s="410">
        <v>56.3</v>
      </c>
      <c r="D20" s="411">
        <v>36.4</v>
      </c>
      <c r="E20" s="411">
        <v>6.3</v>
      </c>
      <c r="F20" s="411">
        <v>1</v>
      </c>
      <c r="G20" s="411">
        <v>0</v>
      </c>
      <c r="H20" s="411"/>
      <c r="I20" s="411"/>
      <c r="J20" s="411"/>
      <c r="K20" s="412"/>
      <c r="L20" s="400">
        <v>20</v>
      </c>
      <c r="M20" s="664"/>
      <c r="N20" s="666"/>
      <c r="O20" s="413">
        <v>5.3</v>
      </c>
      <c r="P20" s="414">
        <v>55.9</v>
      </c>
      <c r="Q20" s="414">
        <v>37.700000000000003</v>
      </c>
      <c r="R20" s="414">
        <v>0.9</v>
      </c>
      <c r="S20" s="414">
        <v>0.1</v>
      </c>
      <c r="T20" s="414"/>
      <c r="U20" s="414" t="s">
        <v>141</v>
      </c>
      <c r="V20" s="414" t="s">
        <v>141</v>
      </c>
      <c r="W20" s="414" t="s">
        <v>141</v>
      </c>
      <c r="X20" s="415" t="s">
        <v>141</v>
      </c>
      <c r="Y20" s="400">
        <v>20</v>
      </c>
    </row>
    <row r="21" spans="1:25" ht="13.5" customHeight="1">
      <c r="A21" s="679">
        <f>A19+1</f>
        <v>9</v>
      </c>
      <c r="B21" s="673" t="s">
        <v>248</v>
      </c>
      <c r="C21" s="404">
        <v>66.900000000000006</v>
      </c>
      <c r="D21" s="405">
        <v>15.9</v>
      </c>
      <c r="E21" s="405">
        <v>9</v>
      </c>
      <c r="F21" s="405">
        <v>8.1</v>
      </c>
      <c r="G21" s="405">
        <v>0.2</v>
      </c>
      <c r="H21" s="405"/>
      <c r="I21" s="405"/>
      <c r="J21" s="405"/>
      <c r="K21" s="406"/>
      <c r="L21" s="400">
        <v>21</v>
      </c>
      <c r="M21" s="663">
        <f>M19+1</f>
        <v>22</v>
      </c>
      <c r="N21" s="665" t="s">
        <v>148</v>
      </c>
      <c r="O21" s="407">
        <v>2.1</v>
      </c>
      <c r="P21" s="408">
        <v>3.1</v>
      </c>
      <c r="Q21" s="408">
        <v>7.5</v>
      </c>
      <c r="R21" s="408">
        <v>27.1</v>
      </c>
      <c r="S21" s="408">
        <v>27.4</v>
      </c>
      <c r="T21" s="408">
        <v>28.1</v>
      </c>
      <c r="U21" s="408">
        <v>4.8</v>
      </c>
      <c r="V21" s="408">
        <v>0</v>
      </c>
      <c r="W21" s="408" t="s">
        <v>141</v>
      </c>
      <c r="X21" s="409" t="s">
        <v>141</v>
      </c>
      <c r="Y21" s="400">
        <v>21</v>
      </c>
    </row>
    <row r="22" spans="1:25" ht="13.5" customHeight="1">
      <c r="A22" s="680"/>
      <c r="B22" s="674"/>
      <c r="C22" s="410">
        <v>68.599999999999994</v>
      </c>
      <c r="D22" s="411">
        <v>16.7</v>
      </c>
      <c r="E22" s="411">
        <v>8.1999999999999993</v>
      </c>
      <c r="F22" s="411">
        <v>6.4</v>
      </c>
      <c r="G22" s="411">
        <v>0.2</v>
      </c>
      <c r="H22" s="411"/>
      <c r="I22" s="411"/>
      <c r="J22" s="411"/>
      <c r="K22" s="412"/>
      <c r="L22" s="400">
        <v>22</v>
      </c>
      <c r="M22" s="664"/>
      <c r="N22" s="666"/>
      <c r="O22" s="413">
        <v>14.2</v>
      </c>
      <c r="P22" s="414">
        <v>15.2</v>
      </c>
      <c r="Q22" s="414">
        <v>19.5</v>
      </c>
      <c r="R22" s="414">
        <v>28.2</v>
      </c>
      <c r="S22" s="414">
        <v>13.5</v>
      </c>
      <c r="T22" s="414">
        <v>7.1</v>
      </c>
      <c r="U22" s="414">
        <v>2.2999999999999998</v>
      </c>
      <c r="V22" s="414">
        <v>0.1</v>
      </c>
      <c r="W22" s="414" t="s">
        <v>141</v>
      </c>
      <c r="X22" s="415" t="s">
        <v>141</v>
      </c>
      <c r="Y22" s="400">
        <v>22</v>
      </c>
    </row>
    <row r="23" spans="1:25" ht="13.5" customHeight="1">
      <c r="A23" s="679">
        <f>A21+1</f>
        <v>10</v>
      </c>
      <c r="B23" s="673" t="s">
        <v>249</v>
      </c>
      <c r="C23" s="404">
        <v>4.3</v>
      </c>
      <c r="D23" s="405">
        <v>29.7</v>
      </c>
      <c r="E23" s="405">
        <v>39.4</v>
      </c>
      <c r="F23" s="405">
        <v>19.600000000000001</v>
      </c>
      <c r="G23" s="405">
        <v>7</v>
      </c>
      <c r="H23" s="405">
        <v>0.1</v>
      </c>
      <c r="I23" s="405"/>
      <c r="J23" s="405"/>
      <c r="K23" s="406"/>
      <c r="L23" s="400">
        <v>23</v>
      </c>
      <c r="M23" s="663">
        <f>M21+1</f>
        <v>23</v>
      </c>
      <c r="N23" s="665" t="s">
        <v>149</v>
      </c>
      <c r="O23" s="407">
        <v>87.7</v>
      </c>
      <c r="P23" s="408">
        <v>10.3</v>
      </c>
      <c r="Q23" s="408">
        <v>1</v>
      </c>
      <c r="R23" s="408">
        <v>0.3</v>
      </c>
      <c r="S23" s="408">
        <v>0.7</v>
      </c>
      <c r="T23" s="408">
        <v>0</v>
      </c>
      <c r="U23" s="408">
        <v>0</v>
      </c>
      <c r="V23" s="408">
        <v>0</v>
      </c>
      <c r="W23" s="408" t="s">
        <v>141</v>
      </c>
      <c r="X23" s="409" t="s">
        <v>141</v>
      </c>
      <c r="Y23" s="400">
        <v>23</v>
      </c>
    </row>
    <row r="24" spans="1:25">
      <c r="A24" s="680"/>
      <c r="B24" s="674"/>
      <c r="C24" s="410">
        <v>6.6</v>
      </c>
      <c r="D24" s="411">
        <v>43</v>
      </c>
      <c r="E24" s="411">
        <v>36.6</v>
      </c>
      <c r="F24" s="411">
        <v>10.8</v>
      </c>
      <c r="G24" s="411">
        <v>2.9</v>
      </c>
      <c r="H24" s="411">
        <v>0.1</v>
      </c>
      <c r="I24" s="411"/>
      <c r="J24" s="411"/>
      <c r="K24" s="412"/>
      <c r="L24" s="400">
        <v>24</v>
      </c>
      <c r="M24" s="664"/>
      <c r="N24" s="666"/>
      <c r="O24" s="413">
        <v>89.4</v>
      </c>
      <c r="P24" s="414">
        <v>7</v>
      </c>
      <c r="Q24" s="414">
        <v>1.7</v>
      </c>
      <c r="R24" s="414">
        <v>0.7</v>
      </c>
      <c r="S24" s="414">
        <v>0.3</v>
      </c>
      <c r="T24" s="414">
        <v>0.5</v>
      </c>
      <c r="U24" s="414">
        <v>0.3</v>
      </c>
      <c r="V24" s="414">
        <v>0.1</v>
      </c>
      <c r="W24" s="414" t="s">
        <v>141</v>
      </c>
      <c r="X24" s="415" t="s">
        <v>141</v>
      </c>
      <c r="Y24" s="400">
        <v>24</v>
      </c>
    </row>
    <row r="25" spans="1:25" ht="13.5" customHeight="1">
      <c r="A25" s="679">
        <f>A23+1</f>
        <v>11</v>
      </c>
      <c r="B25" s="673" t="s">
        <v>250</v>
      </c>
      <c r="C25" s="404">
        <v>21.4</v>
      </c>
      <c r="D25" s="405">
        <v>18.5</v>
      </c>
      <c r="E25" s="405">
        <v>22.7</v>
      </c>
      <c r="F25" s="405">
        <v>22.4</v>
      </c>
      <c r="G25" s="405">
        <v>12.5</v>
      </c>
      <c r="H25" s="405">
        <v>2.2999999999999998</v>
      </c>
      <c r="I25" s="405">
        <v>0.1</v>
      </c>
      <c r="J25" s="405"/>
      <c r="K25" s="406"/>
      <c r="L25" s="400">
        <v>25</v>
      </c>
      <c r="M25" s="663">
        <f>M23+1</f>
        <v>24</v>
      </c>
      <c r="N25" s="665" t="s">
        <v>251</v>
      </c>
      <c r="O25" s="407">
        <v>36</v>
      </c>
      <c r="P25" s="408">
        <v>29.5</v>
      </c>
      <c r="Q25" s="408">
        <v>25.3</v>
      </c>
      <c r="R25" s="408">
        <v>7.2</v>
      </c>
      <c r="S25" s="408">
        <v>1.7</v>
      </c>
      <c r="T25" s="408">
        <v>0.3</v>
      </c>
      <c r="U25" s="408" t="s">
        <v>141</v>
      </c>
      <c r="V25" s="408" t="s">
        <v>141</v>
      </c>
      <c r="W25" s="408" t="s">
        <v>141</v>
      </c>
      <c r="X25" s="409" t="s">
        <v>141</v>
      </c>
      <c r="Y25" s="400">
        <v>25</v>
      </c>
    </row>
    <row r="26" spans="1:25" ht="13.5" customHeight="1">
      <c r="A26" s="680"/>
      <c r="B26" s="674"/>
      <c r="C26" s="410">
        <v>16</v>
      </c>
      <c r="D26" s="411">
        <v>16.8</v>
      </c>
      <c r="E26" s="411">
        <v>24.3</v>
      </c>
      <c r="F26" s="411">
        <v>26.9</v>
      </c>
      <c r="G26" s="411">
        <v>13.9</v>
      </c>
      <c r="H26" s="411">
        <v>2</v>
      </c>
      <c r="I26" s="411">
        <v>0.1</v>
      </c>
      <c r="J26" s="411"/>
      <c r="K26" s="412"/>
      <c r="L26" s="400">
        <v>26</v>
      </c>
      <c r="M26" s="664"/>
      <c r="N26" s="666"/>
      <c r="O26" s="413">
        <v>10.7</v>
      </c>
      <c r="P26" s="414">
        <v>32.4</v>
      </c>
      <c r="Q26" s="414">
        <v>39.9</v>
      </c>
      <c r="R26" s="414">
        <v>14.7</v>
      </c>
      <c r="S26" s="414">
        <v>2.1</v>
      </c>
      <c r="T26" s="414">
        <v>0.2</v>
      </c>
      <c r="U26" s="414" t="s">
        <v>141</v>
      </c>
      <c r="V26" s="414" t="s">
        <v>141</v>
      </c>
      <c r="W26" s="414" t="s">
        <v>141</v>
      </c>
      <c r="X26" s="415" t="s">
        <v>141</v>
      </c>
      <c r="Y26" s="400">
        <v>26</v>
      </c>
    </row>
    <row r="27" spans="1:25" ht="13.5" customHeight="1">
      <c r="A27" s="679">
        <f>A25+1</f>
        <v>12</v>
      </c>
      <c r="B27" s="675" t="s">
        <v>252</v>
      </c>
      <c r="C27" s="404">
        <v>12.5</v>
      </c>
      <c r="D27" s="405">
        <v>10.4</v>
      </c>
      <c r="E27" s="405">
        <v>15.3</v>
      </c>
      <c r="F27" s="405">
        <v>23.9</v>
      </c>
      <c r="G27" s="405">
        <v>26.5</v>
      </c>
      <c r="H27" s="405">
        <v>11.3</v>
      </c>
      <c r="I27" s="405">
        <v>0.1</v>
      </c>
      <c r="J27" s="405"/>
      <c r="K27" s="406"/>
      <c r="L27" s="400">
        <v>27</v>
      </c>
      <c r="M27" s="663">
        <f>M25+1</f>
        <v>25</v>
      </c>
      <c r="N27" s="665" t="s">
        <v>150</v>
      </c>
      <c r="O27" s="407">
        <v>5.0999999999999996</v>
      </c>
      <c r="P27" s="408">
        <v>41.8</v>
      </c>
      <c r="Q27" s="408">
        <v>29.1</v>
      </c>
      <c r="R27" s="408">
        <v>14.4</v>
      </c>
      <c r="S27" s="408">
        <v>2.7</v>
      </c>
      <c r="T27" s="408">
        <v>6.8</v>
      </c>
      <c r="U27" s="408">
        <v>0</v>
      </c>
      <c r="V27" s="408" t="s">
        <v>141</v>
      </c>
      <c r="W27" s="408" t="s">
        <v>141</v>
      </c>
      <c r="X27" s="409" t="s">
        <v>141</v>
      </c>
      <c r="Y27" s="400">
        <v>27</v>
      </c>
    </row>
    <row r="28" spans="1:25" ht="13.5" customHeight="1">
      <c r="A28" s="680"/>
      <c r="B28" s="676"/>
      <c r="C28" s="410">
        <v>8.1999999999999993</v>
      </c>
      <c r="D28" s="411">
        <v>7.8</v>
      </c>
      <c r="E28" s="411">
        <v>13.7</v>
      </c>
      <c r="F28" s="411">
        <v>25.3</v>
      </c>
      <c r="G28" s="411">
        <v>31.1</v>
      </c>
      <c r="H28" s="411">
        <v>14</v>
      </c>
      <c r="I28" s="411">
        <v>0.1</v>
      </c>
      <c r="J28" s="411"/>
      <c r="K28" s="412"/>
      <c r="L28" s="400">
        <v>28</v>
      </c>
      <c r="M28" s="664"/>
      <c r="N28" s="666"/>
      <c r="O28" s="413">
        <v>3.2</v>
      </c>
      <c r="P28" s="414">
        <v>14.7</v>
      </c>
      <c r="Q28" s="414">
        <v>14.1</v>
      </c>
      <c r="R28" s="414">
        <v>16.7</v>
      </c>
      <c r="S28" s="414">
        <v>11.5</v>
      </c>
      <c r="T28" s="414">
        <v>39.5</v>
      </c>
      <c r="U28" s="414">
        <v>0.2</v>
      </c>
      <c r="V28" s="414" t="s">
        <v>141</v>
      </c>
      <c r="W28" s="414" t="s">
        <v>141</v>
      </c>
      <c r="X28" s="415" t="s">
        <v>141</v>
      </c>
      <c r="Y28" s="400">
        <v>28</v>
      </c>
    </row>
    <row r="29" spans="1:25" ht="13.5" customHeight="1">
      <c r="A29" s="679">
        <f>A27+1</f>
        <v>13</v>
      </c>
      <c r="B29" s="677" t="s">
        <v>74</v>
      </c>
      <c r="C29" s="404">
        <v>5.4</v>
      </c>
      <c r="D29" s="405">
        <v>4.5999999999999996</v>
      </c>
      <c r="E29" s="405">
        <v>6.5</v>
      </c>
      <c r="F29" s="405">
        <v>10</v>
      </c>
      <c r="G29" s="405">
        <v>13.3</v>
      </c>
      <c r="H29" s="405">
        <v>32.799999999999997</v>
      </c>
      <c r="I29" s="405">
        <v>27.2</v>
      </c>
      <c r="J29" s="405">
        <v>0.1</v>
      </c>
      <c r="K29" s="406"/>
      <c r="L29" s="400">
        <v>29</v>
      </c>
      <c r="M29" s="663">
        <f>M27+1</f>
        <v>26</v>
      </c>
      <c r="N29" s="665" t="s">
        <v>151</v>
      </c>
      <c r="O29" s="407">
        <v>0.3</v>
      </c>
      <c r="P29" s="408">
        <v>1.4</v>
      </c>
      <c r="Q29" s="408">
        <v>4.8</v>
      </c>
      <c r="R29" s="408">
        <v>6.5</v>
      </c>
      <c r="S29" s="408">
        <v>86.6</v>
      </c>
      <c r="T29" s="408">
        <v>0.3</v>
      </c>
      <c r="U29" s="408" t="s">
        <v>141</v>
      </c>
      <c r="V29" s="408" t="s">
        <v>141</v>
      </c>
      <c r="W29" s="408" t="s">
        <v>141</v>
      </c>
      <c r="X29" s="409" t="s">
        <v>141</v>
      </c>
      <c r="Y29" s="400">
        <v>29</v>
      </c>
    </row>
    <row r="30" spans="1:25" ht="13.5" customHeight="1">
      <c r="A30" s="680"/>
      <c r="B30" s="678"/>
      <c r="C30" s="410">
        <v>3</v>
      </c>
      <c r="D30" s="411">
        <v>2.8</v>
      </c>
      <c r="E30" s="411">
        <v>4.5999999999999996</v>
      </c>
      <c r="F30" s="411">
        <v>8.1</v>
      </c>
      <c r="G30" s="411">
        <v>11.9</v>
      </c>
      <c r="H30" s="411">
        <v>30.7</v>
      </c>
      <c r="I30" s="411">
        <v>38.9</v>
      </c>
      <c r="J30" s="411">
        <v>0.1</v>
      </c>
      <c r="K30" s="412"/>
      <c r="L30" s="400">
        <v>30</v>
      </c>
      <c r="M30" s="664"/>
      <c r="N30" s="666"/>
      <c r="O30" s="413">
        <v>0.4</v>
      </c>
      <c r="P30" s="414">
        <v>2.2999999999999998</v>
      </c>
      <c r="Q30" s="414">
        <v>3.3</v>
      </c>
      <c r="R30" s="414">
        <v>3.3</v>
      </c>
      <c r="S30" s="414">
        <v>90.6</v>
      </c>
      <c r="T30" s="414">
        <v>0.2</v>
      </c>
      <c r="U30" s="414" t="s">
        <v>141</v>
      </c>
      <c r="V30" s="414" t="s">
        <v>141</v>
      </c>
      <c r="W30" s="414" t="s">
        <v>141</v>
      </c>
      <c r="X30" s="415" t="s">
        <v>141</v>
      </c>
      <c r="Y30" s="400">
        <v>30</v>
      </c>
    </row>
    <row r="31" spans="1:25" ht="13.5" customHeight="1">
      <c r="A31" s="679">
        <f>A29+1</f>
        <v>14</v>
      </c>
      <c r="B31" s="673" t="s">
        <v>75</v>
      </c>
      <c r="C31" s="404">
        <v>12.5</v>
      </c>
      <c r="D31" s="405">
        <v>13</v>
      </c>
      <c r="E31" s="405">
        <v>27.2</v>
      </c>
      <c r="F31" s="405">
        <v>25.1</v>
      </c>
      <c r="G31" s="405">
        <v>15</v>
      </c>
      <c r="H31" s="405">
        <v>7</v>
      </c>
      <c r="I31" s="405">
        <v>0.1</v>
      </c>
      <c r="J31" s="405"/>
      <c r="K31" s="406"/>
      <c r="L31" s="400">
        <v>31</v>
      </c>
      <c r="M31" s="663">
        <f>M29+1</f>
        <v>27</v>
      </c>
      <c r="N31" s="665" t="s">
        <v>152</v>
      </c>
      <c r="O31" s="407">
        <v>3.1</v>
      </c>
      <c r="P31" s="408">
        <v>10.6</v>
      </c>
      <c r="Q31" s="408">
        <v>27.1</v>
      </c>
      <c r="R31" s="408">
        <v>25</v>
      </c>
      <c r="S31" s="408">
        <v>34.200000000000003</v>
      </c>
      <c r="T31" s="408">
        <v>0</v>
      </c>
      <c r="U31" s="408" t="s">
        <v>141</v>
      </c>
      <c r="V31" s="408" t="s">
        <v>141</v>
      </c>
      <c r="W31" s="408" t="s">
        <v>141</v>
      </c>
      <c r="X31" s="409" t="s">
        <v>141</v>
      </c>
      <c r="Y31" s="400">
        <v>31</v>
      </c>
    </row>
    <row r="32" spans="1:25" ht="13.5" customHeight="1">
      <c r="A32" s="680"/>
      <c r="B32" s="674"/>
      <c r="C32" s="410">
        <v>10.8</v>
      </c>
      <c r="D32" s="411">
        <v>14.7</v>
      </c>
      <c r="E32" s="411">
        <v>37</v>
      </c>
      <c r="F32" s="411">
        <v>25.4</v>
      </c>
      <c r="G32" s="411">
        <v>8.9</v>
      </c>
      <c r="H32" s="411">
        <v>3</v>
      </c>
      <c r="I32" s="411">
        <v>0.1</v>
      </c>
      <c r="J32" s="411"/>
      <c r="K32" s="412"/>
      <c r="L32" s="400">
        <v>32</v>
      </c>
      <c r="M32" s="664"/>
      <c r="N32" s="666"/>
      <c r="O32" s="413">
        <v>1.7</v>
      </c>
      <c r="P32" s="414">
        <v>4.5999999999999996</v>
      </c>
      <c r="Q32" s="414">
        <v>21.3</v>
      </c>
      <c r="R32" s="414">
        <v>36.6</v>
      </c>
      <c r="S32" s="414">
        <v>35.700000000000003</v>
      </c>
      <c r="T32" s="414">
        <v>0.2</v>
      </c>
      <c r="U32" s="414" t="s">
        <v>141</v>
      </c>
      <c r="V32" s="414" t="s">
        <v>141</v>
      </c>
      <c r="W32" s="414" t="s">
        <v>141</v>
      </c>
      <c r="X32" s="415" t="s">
        <v>141</v>
      </c>
      <c r="Y32" s="400">
        <v>32</v>
      </c>
    </row>
    <row r="33" spans="1:25" ht="13.5" customHeight="1">
      <c r="A33" s="679">
        <f>A31+1</f>
        <v>15</v>
      </c>
      <c r="B33" s="673" t="s">
        <v>76</v>
      </c>
      <c r="C33" s="404">
        <v>7.4</v>
      </c>
      <c r="D33" s="405">
        <v>4.0999999999999996</v>
      </c>
      <c r="E33" s="405">
        <v>8.1999999999999993</v>
      </c>
      <c r="F33" s="405">
        <v>21.3</v>
      </c>
      <c r="G33" s="405">
        <v>36.4</v>
      </c>
      <c r="H33" s="405">
        <v>22.4</v>
      </c>
      <c r="I33" s="405">
        <v>0.1</v>
      </c>
      <c r="J33" s="405"/>
      <c r="K33" s="406"/>
      <c r="L33" s="400">
        <v>33</v>
      </c>
      <c r="M33" s="663">
        <f>M31+1</f>
        <v>28</v>
      </c>
      <c r="N33" s="665" t="s">
        <v>253</v>
      </c>
      <c r="O33" s="407">
        <v>15.1</v>
      </c>
      <c r="P33" s="408">
        <v>72.900000000000006</v>
      </c>
      <c r="Q33" s="408">
        <v>12</v>
      </c>
      <c r="R33" s="408">
        <v>0</v>
      </c>
      <c r="S33" s="408">
        <v>0</v>
      </c>
      <c r="T33" s="408" t="s">
        <v>141</v>
      </c>
      <c r="U33" s="408" t="s">
        <v>141</v>
      </c>
      <c r="V33" s="408" t="s">
        <v>141</v>
      </c>
      <c r="W33" s="408" t="s">
        <v>141</v>
      </c>
      <c r="X33" s="409" t="s">
        <v>141</v>
      </c>
      <c r="Y33" s="400">
        <v>33</v>
      </c>
    </row>
    <row r="34" spans="1:25" ht="13.5" customHeight="1">
      <c r="A34" s="680"/>
      <c r="B34" s="674"/>
      <c r="C34" s="410">
        <v>6.7</v>
      </c>
      <c r="D34" s="411">
        <v>5</v>
      </c>
      <c r="E34" s="411">
        <v>12.5</v>
      </c>
      <c r="F34" s="411">
        <v>32.799999999999997</v>
      </c>
      <c r="G34" s="411">
        <v>32.799999999999997</v>
      </c>
      <c r="H34" s="411">
        <v>10.199999999999999</v>
      </c>
      <c r="I34" s="411">
        <v>0.1</v>
      </c>
      <c r="J34" s="411"/>
      <c r="K34" s="412"/>
      <c r="L34" s="400">
        <v>34</v>
      </c>
      <c r="M34" s="664"/>
      <c r="N34" s="666"/>
      <c r="O34" s="413">
        <v>18.8</v>
      </c>
      <c r="P34" s="414">
        <v>71.7</v>
      </c>
      <c r="Q34" s="414">
        <v>9.4</v>
      </c>
      <c r="R34" s="414">
        <v>0</v>
      </c>
      <c r="S34" s="414">
        <v>0</v>
      </c>
      <c r="T34" s="414" t="s">
        <v>141</v>
      </c>
      <c r="U34" s="414" t="s">
        <v>141</v>
      </c>
      <c r="V34" s="414" t="s">
        <v>141</v>
      </c>
      <c r="W34" s="414" t="s">
        <v>141</v>
      </c>
      <c r="X34" s="415" t="s">
        <v>141</v>
      </c>
      <c r="Y34" s="400">
        <v>34</v>
      </c>
    </row>
    <row r="35" spans="1:25" ht="13.5" customHeight="1">
      <c r="A35" s="679">
        <f>A33+1</f>
        <v>16</v>
      </c>
      <c r="B35" s="673" t="s">
        <v>77</v>
      </c>
      <c r="C35" s="404">
        <v>51.7</v>
      </c>
      <c r="D35" s="405">
        <v>23.7</v>
      </c>
      <c r="E35" s="405">
        <v>6.5</v>
      </c>
      <c r="F35" s="405">
        <v>9.3000000000000007</v>
      </c>
      <c r="G35" s="405">
        <v>8.5</v>
      </c>
      <c r="H35" s="405">
        <v>0.4</v>
      </c>
      <c r="I35" s="405"/>
      <c r="J35" s="405"/>
      <c r="K35" s="406"/>
      <c r="L35" s="400">
        <v>35</v>
      </c>
      <c r="M35" s="663">
        <f>M33+1</f>
        <v>29</v>
      </c>
      <c r="N35" s="665" t="s">
        <v>254</v>
      </c>
      <c r="O35" s="407">
        <v>31.5</v>
      </c>
      <c r="P35" s="408">
        <v>62</v>
      </c>
      <c r="Q35" s="408">
        <v>6.5</v>
      </c>
      <c r="R35" s="408">
        <v>0</v>
      </c>
      <c r="S35" s="408">
        <v>0</v>
      </c>
      <c r="T35" s="408" t="s">
        <v>141</v>
      </c>
      <c r="U35" s="408" t="s">
        <v>141</v>
      </c>
      <c r="V35" s="408" t="s">
        <v>141</v>
      </c>
      <c r="W35" s="408" t="s">
        <v>141</v>
      </c>
      <c r="X35" s="409" t="s">
        <v>141</v>
      </c>
      <c r="Y35" s="400">
        <v>35</v>
      </c>
    </row>
    <row r="36" spans="1:25" ht="13.5" customHeight="1">
      <c r="A36" s="680"/>
      <c r="B36" s="674"/>
      <c r="C36" s="410">
        <v>53.9</v>
      </c>
      <c r="D36" s="411">
        <v>23.1</v>
      </c>
      <c r="E36" s="411">
        <v>6.6</v>
      </c>
      <c r="F36" s="411">
        <v>8.9</v>
      </c>
      <c r="G36" s="411">
        <v>7.3</v>
      </c>
      <c r="H36" s="411">
        <v>0.30000000000000004</v>
      </c>
      <c r="I36" s="411"/>
      <c r="J36" s="411"/>
      <c r="K36" s="412"/>
      <c r="L36" s="400">
        <v>36</v>
      </c>
      <c r="M36" s="664"/>
      <c r="N36" s="666"/>
      <c r="O36" s="413">
        <v>30.5</v>
      </c>
      <c r="P36" s="414">
        <v>63.3</v>
      </c>
      <c r="Q36" s="414">
        <v>6.2</v>
      </c>
      <c r="R36" s="414">
        <v>0</v>
      </c>
      <c r="S36" s="414">
        <v>0</v>
      </c>
      <c r="T36" s="414" t="s">
        <v>141</v>
      </c>
      <c r="U36" s="414" t="s">
        <v>141</v>
      </c>
      <c r="V36" s="414" t="s">
        <v>141</v>
      </c>
      <c r="W36" s="414" t="s">
        <v>141</v>
      </c>
      <c r="X36" s="415" t="s">
        <v>141</v>
      </c>
      <c r="Y36" s="400">
        <v>36</v>
      </c>
    </row>
    <row r="37" spans="1:25" ht="13.5" customHeight="1">
      <c r="A37" s="679">
        <f>A35+1</f>
        <v>17</v>
      </c>
      <c r="B37" s="673" t="s">
        <v>78</v>
      </c>
      <c r="C37" s="404">
        <v>6.6</v>
      </c>
      <c r="D37" s="405">
        <v>8.1999999999999993</v>
      </c>
      <c r="E37" s="405">
        <v>15.5</v>
      </c>
      <c r="F37" s="405">
        <v>23.1</v>
      </c>
      <c r="G37" s="405">
        <v>18.8</v>
      </c>
      <c r="H37" s="405">
        <v>27.5</v>
      </c>
      <c r="I37" s="405">
        <v>0.1</v>
      </c>
      <c r="J37" s="405"/>
      <c r="K37" s="406"/>
      <c r="L37" s="400">
        <v>37</v>
      </c>
      <c r="M37" s="663">
        <f>M35+1</f>
        <v>30</v>
      </c>
      <c r="N37" s="665" t="s">
        <v>255</v>
      </c>
      <c r="O37" s="407">
        <v>12.7</v>
      </c>
      <c r="P37" s="408">
        <v>71.599999999999994</v>
      </c>
      <c r="Q37" s="408">
        <v>15.8</v>
      </c>
      <c r="R37" s="408">
        <v>0</v>
      </c>
      <c r="S37" s="408">
        <v>0</v>
      </c>
      <c r="T37" s="408" t="s">
        <v>141</v>
      </c>
      <c r="U37" s="408" t="s">
        <v>141</v>
      </c>
      <c r="V37" s="408" t="s">
        <v>141</v>
      </c>
      <c r="W37" s="408" t="s">
        <v>141</v>
      </c>
      <c r="X37" s="409" t="s">
        <v>141</v>
      </c>
      <c r="Y37" s="400">
        <v>37</v>
      </c>
    </row>
    <row r="38" spans="1:25" ht="13.5" customHeight="1">
      <c r="A38" s="680"/>
      <c r="B38" s="674"/>
      <c r="C38" s="410">
        <v>6.8</v>
      </c>
      <c r="D38" s="411">
        <v>9.9</v>
      </c>
      <c r="E38" s="411">
        <v>19.8</v>
      </c>
      <c r="F38" s="411">
        <v>27</v>
      </c>
      <c r="G38" s="411">
        <v>15.9</v>
      </c>
      <c r="H38" s="411">
        <v>20.6</v>
      </c>
      <c r="I38" s="411">
        <v>0.1</v>
      </c>
      <c r="J38" s="411"/>
      <c r="K38" s="412"/>
      <c r="L38" s="400">
        <v>38</v>
      </c>
      <c r="M38" s="664"/>
      <c r="N38" s="666"/>
      <c r="O38" s="413">
        <v>19.399999999999999</v>
      </c>
      <c r="P38" s="414">
        <v>66.400000000000006</v>
      </c>
      <c r="Q38" s="414">
        <v>14</v>
      </c>
      <c r="R38" s="414">
        <v>0.2</v>
      </c>
      <c r="S38" s="414">
        <v>0</v>
      </c>
      <c r="T38" s="414" t="s">
        <v>141</v>
      </c>
      <c r="U38" s="414" t="s">
        <v>141</v>
      </c>
      <c r="V38" s="414" t="s">
        <v>141</v>
      </c>
      <c r="W38" s="414" t="s">
        <v>141</v>
      </c>
      <c r="X38" s="415" t="s">
        <v>141</v>
      </c>
      <c r="Y38" s="400">
        <v>38</v>
      </c>
    </row>
    <row r="39" spans="1:25" ht="13.5" customHeight="1">
      <c r="A39" s="679">
        <f>A37+1</f>
        <v>18</v>
      </c>
      <c r="B39" s="677" t="s">
        <v>79</v>
      </c>
      <c r="C39" s="404">
        <v>1.1000000000000001</v>
      </c>
      <c r="D39" s="405">
        <v>6.8</v>
      </c>
      <c r="E39" s="405">
        <v>16.7</v>
      </c>
      <c r="F39" s="405">
        <v>30.2</v>
      </c>
      <c r="G39" s="405">
        <v>45</v>
      </c>
      <c r="H39" s="405">
        <v>0.2</v>
      </c>
      <c r="I39" s="405"/>
      <c r="J39" s="405"/>
      <c r="K39" s="406"/>
      <c r="L39" s="400">
        <v>39</v>
      </c>
      <c r="M39" s="663">
        <f>M37+1</f>
        <v>31</v>
      </c>
      <c r="N39" s="665" t="s">
        <v>256</v>
      </c>
      <c r="O39" s="407">
        <v>11.3</v>
      </c>
      <c r="P39" s="408">
        <v>68.5</v>
      </c>
      <c r="Q39" s="408">
        <v>20.2</v>
      </c>
      <c r="R39" s="408">
        <v>0</v>
      </c>
      <c r="S39" s="408">
        <v>0</v>
      </c>
      <c r="T39" s="408" t="s">
        <v>141</v>
      </c>
      <c r="U39" s="408" t="s">
        <v>141</v>
      </c>
      <c r="V39" s="408" t="s">
        <v>141</v>
      </c>
      <c r="W39" s="408" t="s">
        <v>141</v>
      </c>
      <c r="X39" s="409" t="s">
        <v>141</v>
      </c>
      <c r="Y39" s="400">
        <v>39</v>
      </c>
    </row>
    <row r="40" spans="1:25" ht="13.5" customHeight="1">
      <c r="A40" s="680"/>
      <c r="B40" s="678"/>
      <c r="C40" s="410">
        <v>3.1</v>
      </c>
      <c r="D40" s="411">
        <v>13.3</v>
      </c>
      <c r="E40" s="411">
        <v>23.9</v>
      </c>
      <c r="F40" s="411">
        <v>28.4</v>
      </c>
      <c r="G40" s="411">
        <v>31.1</v>
      </c>
      <c r="H40" s="411">
        <v>0.2</v>
      </c>
      <c r="I40" s="411"/>
      <c r="J40" s="411"/>
      <c r="K40" s="412"/>
      <c r="L40" s="400">
        <v>40</v>
      </c>
      <c r="M40" s="664"/>
      <c r="N40" s="666"/>
      <c r="O40" s="413">
        <v>24.5</v>
      </c>
      <c r="P40" s="414">
        <v>61.1</v>
      </c>
      <c r="Q40" s="414">
        <v>14</v>
      </c>
      <c r="R40" s="414">
        <v>0.3</v>
      </c>
      <c r="S40" s="414">
        <v>0.1</v>
      </c>
      <c r="T40" s="414" t="s">
        <v>141</v>
      </c>
      <c r="U40" s="414" t="s">
        <v>141</v>
      </c>
      <c r="V40" s="414" t="s">
        <v>141</v>
      </c>
      <c r="W40" s="414" t="s">
        <v>141</v>
      </c>
      <c r="X40" s="415" t="s">
        <v>141</v>
      </c>
      <c r="Y40" s="400">
        <v>40</v>
      </c>
    </row>
    <row r="41" spans="1:25" ht="13.5" customHeight="1">
      <c r="A41" s="679">
        <f>A39+1</f>
        <v>19</v>
      </c>
      <c r="B41" s="673" t="s">
        <v>80</v>
      </c>
      <c r="C41" s="404">
        <v>47.4</v>
      </c>
      <c r="D41" s="405">
        <v>29.1</v>
      </c>
      <c r="E41" s="405">
        <v>18.3</v>
      </c>
      <c r="F41" s="405">
        <v>5.2</v>
      </c>
      <c r="G41" s="405">
        <v>0.1</v>
      </c>
      <c r="H41" s="405"/>
      <c r="I41" s="405"/>
      <c r="J41" s="405"/>
      <c r="K41" s="406"/>
      <c r="L41" s="400">
        <v>41</v>
      </c>
      <c r="M41" s="663">
        <f>M39+1</f>
        <v>32</v>
      </c>
      <c r="N41" s="665" t="s">
        <v>257</v>
      </c>
      <c r="O41" s="407">
        <v>14.7</v>
      </c>
      <c r="P41" s="408">
        <v>67.8</v>
      </c>
      <c r="Q41" s="408">
        <v>17.5</v>
      </c>
      <c r="R41" s="408">
        <v>0</v>
      </c>
      <c r="S41" s="408">
        <v>0</v>
      </c>
      <c r="T41" s="408" t="s">
        <v>141</v>
      </c>
      <c r="U41" s="408" t="s">
        <v>141</v>
      </c>
      <c r="V41" s="408" t="s">
        <v>141</v>
      </c>
      <c r="W41" s="408" t="s">
        <v>141</v>
      </c>
      <c r="X41" s="409" t="s">
        <v>141</v>
      </c>
      <c r="Y41" s="400">
        <v>41</v>
      </c>
    </row>
    <row r="42" spans="1:25" ht="13.5" customHeight="1">
      <c r="A42" s="680"/>
      <c r="B42" s="674"/>
      <c r="C42" s="410">
        <v>52.4</v>
      </c>
      <c r="D42" s="411">
        <v>26.8</v>
      </c>
      <c r="E42" s="411">
        <v>16.100000000000001</v>
      </c>
      <c r="F42" s="411">
        <v>4.5</v>
      </c>
      <c r="G42" s="411">
        <v>0.1</v>
      </c>
      <c r="H42" s="411"/>
      <c r="I42" s="411"/>
      <c r="J42" s="411"/>
      <c r="K42" s="412"/>
      <c r="L42" s="400">
        <v>42</v>
      </c>
      <c r="M42" s="664"/>
      <c r="N42" s="666"/>
      <c r="O42" s="413">
        <v>21.7</v>
      </c>
      <c r="P42" s="414">
        <v>62.9</v>
      </c>
      <c r="Q42" s="414">
        <v>15.2</v>
      </c>
      <c r="R42" s="414">
        <v>0.3</v>
      </c>
      <c r="S42" s="414">
        <v>0</v>
      </c>
      <c r="T42" s="414" t="s">
        <v>141</v>
      </c>
      <c r="U42" s="414" t="s">
        <v>141</v>
      </c>
      <c r="V42" s="414" t="s">
        <v>141</v>
      </c>
      <c r="W42" s="414" t="s">
        <v>141</v>
      </c>
      <c r="X42" s="415" t="s">
        <v>141</v>
      </c>
      <c r="Y42" s="400">
        <v>42</v>
      </c>
    </row>
    <row r="43" spans="1:25" ht="13.5" customHeight="1">
      <c r="A43" s="679">
        <f>A41+1</f>
        <v>20</v>
      </c>
      <c r="B43" s="673" t="s">
        <v>258</v>
      </c>
      <c r="C43" s="404">
        <v>30</v>
      </c>
      <c r="D43" s="405">
        <v>47.8</v>
      </c>
      <c r="E43" s="405">
        <v>17.8</v>
      </c>
      <c r="F43" s="405">
        <v>4.2</v>
      </c>
      <c r="G43" s="405">
        <v>0.1</v>
      </c>
      <c r="H43" s="405"/>
      <c r="I43" s="405"/>
      <c r="J43" s="405"/>
      <c r="K43" s="406"/>
      <c r="L43" s="400">
        <v>43</v>
      </c>
      <c r="M43" s="663">
        <f>M41+1</f>
        <v>33</v>
      </c>
      <c r="N43" s="665" t="s">
        <v>259</v>
      </c>
      <c r="O43" s="407">
        <v>16.100000000000001</v>
      </c>
      <c r="P43" s="408">
        <v>68.5</v>
      </c>
      <c r="Q43" s="408">
        <v>15.1</v>
      </c>
      <c r="R43" s="408">
        <v>0</v>
      </c>
      <c r="S43" s="408">
        <v>0.3</v>
      </c>
      <c r="T43" s="408" t="s">
        <v>141</v>
      </c>
      <c r="U43" s="408" t="s">
        <v>141</v>
      </c>
      <c r="V43" s="408" t="s">
        <v>141</v>
      </c>
      <c r="W43" s="408" t="s">
        <v>141</v>
      </c>
      <c r="X43" s="409" t="s">
        <v>141</v>
      </c>
      <c r="Y43" s="400">
        <v>43</v>
      </c>
    </row>
    <row r="44" spans="1:25" ht="13.5" customHeight="1">
      <c r="A44" s="680"/>
      <c r="B44" s="674"/>
      <c r="C44" s="410">
        <v>35.1</v>
      </c>
      <c r="D44" s="411">
        <v>47.7</v>
      </c>
      <c r="E44" s="411">
        <v>14.1</v>
      </c>
      <c r="F44" s="411">
        <v>3</v>
      </c>
      <c r="G44" s="411">
        <v>0</v>
      </c>
      <c r="H44" s="411"/>
      <c r="I44" s="411"/>
      <c r="J44" s="411"/>
      <c r="K44" s="412"/>
      <c r="L44" s="400">
        <v>44</v>
      </c>
      <c r="M44" s="664"/>
      <c r="N44" s="666"/>
      <c r="O44" s="413">
        <v>26.2</v>
      </c>
      <c r="P44" s="414">
        <v>62.3</v>
      </c>
      <c r="Q44" s="414">
        <v>11.3</v>
      </c>
      <c r="R44" s="414">
        <v>0.2</v>
      </c>
      <c r="S44" s="414">
        <v>0</v>
      </c>
      <c r="T44" s="414" t="s">
        <v>141</v>
      </c>
      <c r="U44" s="414" t="s">
        <v>141</v>
      </c>
      <c r="V44" s="414" t="s">
        <v>141</v>
      </c>
      <c r="W44" s="414" t="s">
        <v>141</v>
      </c>
      <c r="X44" s="415" t="s">
        <v>141</v>
      </c>
      <c r="Y44" s="400">
        <v>44</v>
      </c>
    </row>
    <row r="45" spans="1:25" ht="13.5" customHeight="1">
      <c r="A45" s="679">
        <f>A43+1</f>
        <v>21</v>
      </c>
      <c r="B45" s="673" t="s">
        <v>81</v>
      </c>
      <c r="C45" s="404">
        <v>19.3</v>
      </c>
      <c r="D45" s="405">
        <v>29.9</v>
      </c>
      <c r="E45" s="405">
        <v>34.4</v>
      </c>
      <c r="F45" s="405">
        <v>16.2</v>
      </c>
      <c r="G45" s="405">
        <v>0.1</v>
      </c>
      <c r="H45" s="405"/>
      <c r="I45" s="405"/>
      <c r="J45" s="405"/>
      <c r="K45" s="406"/>
      <c r="L45" s="400">
        <v>45</v>
      </c>
      <c r="M45" s="663">
        <f>M43+1</f>
        <v>34</v>
      </c>
      <c r="N45" s="665" t="s">
        <v>260</v>
      </c>
      <c r="O45" s="407">
        <v>24.3</v>
      </c>
      <c r="P45" s="408">
        <v>65.099999999999994</v>
      </c>
      <c r="Q45" s="408">
        <v>10.6</v>
      </c>
      <c r="R45" s="408">
        <v>0</v>
      </c>
      <c r="S45" s="408">
        <v>0</v>
      </c>
      <c r="T45" s="408" t="s">
        <v>141</v>
      </c>
      <c r="U45" s="408" t="s">
        <v>141</v>
      </c>
      <c r="V45" s="408" t="s">
        <v>141</v>
      </c>
      <c r="W45" s="408" t="s">
        <v>141</v>
      </c>
      <c r="X45" s="409" t="s">
        <v>141</v>
      </c>
      <c r="Y45" s="400">
        <v>45</v>
      </c>
    </row>
    <row r="46" spans="1:25" ht="13.5" customHeight="1">
      <c r="A46" s="680"/>
      <c r="B46" s="674"/>
      <c r="C46" s="410">
        <v>26.7</v>
      </c>
      <c r="D46" s="411">
        <v>35.5</v>
      </c>
      <c r="E46" s="411">
        <v>28.8</v>
      </c>
      <c r="F46" s="411">
        <v>9</v>
      </c>
      <c r="G46" s="411">
        <v>0</v>
      </c>
      <c r="H46" s="411"/>
      <c r="I46" s="411"/>
      <c r="J46" s="411"/>
      <c r="K46" s="412"/>
      <c r="L46" s="400">
        <v>46</v>
      </c>
      <c r="M46" s="664"/>
      <c r="N46" s="666"/>
      <c r="O46" s="413">
        <v>31.7</v>
      </c>
      <c r="P46" s="414">
        <v>59.7</v>
      </c>
      <c r="Q46" s="414">
        <v>8.5</v>
      </c>
      <c r="R46" s="414">
        <v>0.1</v>
      </c>
      <c r="S46" s="414">
        <v>0.1</v>
      </c>
      <c r="T46" s="414" t="s">
        <v>141</v>
      </c>
      <c r="U46" s="414" t="s">
        <v>141</v>
      </c>
      <c r="V46" s="414" t="s">
        <v>141</v>
      </c>
      <c r="W46" s="414" t="s">
        <v>141</v>
      </c>
      <c r="X46" s="415" t="s">
        <v>141</v>
      </c>
      <c r="Y46" s="400">
        <v>46</v>
      </c>
    </row>
    <row r="47" spans="1:25" ht="13.5" customHeight="1">
      <c r="A47" s="679">
        <f>A45+1</f>
        <v>22</v>
      </c>
      <c r="B47" s="673" t="s">
        <v>82</v>
      </c>
      <c r="C47" s="404">
        <v>87</v>
      </c>
      <c r="D47" s="405">
        <v>9.6999999999999993</v>
      </c>
      <c r="E47" s="405">
        <v>2.5</v>
      </c>
      <c r="F47" s="405">
        <v>0.7</v>
      </c>
      <c r="G47" s="405">
        <v>0.1</v>
      </c>
      <c r="H47" s="405"/>
      <c r="I47" s="405"/>
      <c r="J47" s="405"/>
      <c r="K47" s="406"/>
      <c r="L47" s="400">
        <v>47</v>
      </c>
      <c r="M47" s="663">
        <f>M45+1</f>
        <v>35</v>
      </c>
      <c r="N47" s="665" t="s">
        <v>261</v>
      </c>
      <c r="O47" s="407">
        <v>20.5</v>
      </c>
      <c r="P47" s="408">
        <v>69.900000000000006</v>
      </c>
      <c r="Q47" s="408">
        <v>9.6</v>
      </c>
      <c r="R47" s="408">
        <v>0</v>
      </c>
      <c r="S47" s="408">
        <v>0</v>
      </c>
      <c r="T47" s="408" t="s">
        <v>141</v>
      </c>
      <c r="U47" s="408" t="s">
        <v>141</v>
      </c>
      <c r="V47" s="408" t="s">
        <v>141</v>
      </c>
      <c r="W47" s="408" t="s">
        <v>141</v>
      </c>
      <c r="X47" s="409" t="s">
        <v>141</v>
      </c>
      <c r="Y47" s="400">
        <v>47</v>
      </c>
    </row>
    <row r="48" spans="1:25" ht="13.5" customHeight="1">
      <c r="A48" s="680"/>
      <c r="B48" s="674"/>
      <c r="C48" s="410">
        <v>88</v>
      </c>
      <c r="D48" s="411">
        <v>9</v>
      </c>
      <c r="E48" s="411">
        <v>2.4</v>
      </c>
      <c r="F48" s="411">
        <v>0.6</v>
      </c>
      <c r="G48" s="411">
        <v>0</v>
      </c>
      <c r="H48" s="411"/>
      <c r="I48" s="411"/>
      <c r="J48" s="411"/>
      <c r="K48" s="412"/>
      <c r="L48" s="400">
        <v>48</v>
      </c>
      <c r="M48" s="664"/>
      <c r="N48" s="666"/>
      <c r="O48" s="413">
        <v>21.7</v>
      </c>
      <c r="P48" s="414">
        <v>68.400000000000006</v>
      </c>
      <c r="Q48" s="414">
        <v>9.6999999999999993</v>
      </c>
      <c r="R48" s="414">
        <v>0</v>
      </c>
      <c r="S48" s="414">
        <v>0.2</v>
      </c>
      <c r="T48" s="414" t="s">
        <v>141</v>
      </c>
      <c r="U48" s="414" t="s">
        <v>141</v>
      </c>
      <c r="V48" s="414" t="s">
        <v>141</v>
      </c>
      <c r="W48" s="414" t="s">
        <v>141</v>
      </c>
      <c r="X48" s="415" t="s">
        <v>141</v>
      </c>
      <c r="Y48" s="400">
        <v>48</v>
      </c>
    </row>
    <row r="49" spans="1:25" ht="13.5" customHeight="1">
      <c r="A49" s="679">
        <f>A47+1</f>
        <v>23</v>
      </c>
      <c r="B49" s="673" t="s">
        <v>83</v>
      </c>
      <c r="C49" s="404">
        <v>12.6</v>
      </c>
      <c r="D49" s="405">
        <v>22.1</v>
      </c>
      <c r="E49" s="405">
        <v>37.5</v>
      </c>
      <c r="F49" s="405">
        <v>27.8</v>
      </c>
      <c r="G49" s="405">
        <v>0.1</v>
      </c>
      <c r="H49" s="405"/>
      <c r="I49" s="405"/>
      <c r="J49" s="405"/>
      <c r="K49" s="406"/>
      <c r="L49" s="400">
        <v>49</v>
      </c>
      <c r="M49" s="663">
        <f>M47+1</f>
        <v>36</v>
      </c>
      <c r="N49" s="665" t="s">
        <v>262</v>
      </c>
      <c r="O49" s="407">
        <v>62.7</v>
      </c>
      <c r="P49" s="408">
        <v>35.299999999999997</v>
      </c>
      <c r="Q49" s="408">
        <v>2.1</v>
      </c>
      <c r="R49" s="408">
        <v>0</v>
      </c>
      <c r="S49" s="408">
        <v>0</v>
      </c>
      <c r="T49" s="408" t="s">
        <v>141</v>
      </c>
      <c r="U49" s="408" t="s">
        <v>141</v>
      </c>
      <c r="V49" s="408" t="s">
        <v>141</v>
      </c>
      <c r="W49" s="408" t="s">
        <v>141</v>
      </c>
      <c r="X49" s="409" t="s">
        <v>141</v>
      </c>
      <c r="Y49" s="400">
        <v>49</v>
      </c>
    </row>
    <row r="50" spans="1:25" ht="13.5" customHeight="1">
      <c r="A50" s="680"/>
      <c r="B50" s="674"/>
      <c r="C50" s="410">
        <v>16.7</v>
      </c>
      <c r="D50" s="411">
        <v>26.6</v>
      </c>
      <c r="E50" s="411">
        <v>37.6</v>
      </c>
      <c r="F50" s="411">
        <v>19</v>
      </c>
      <c r="G50" s="411">
        <v>0.1</v>
      </c>
      <c r="H50" s="411"/>
      <c r="I50" s="411"/>
      <c r="J50" s="411"/>
      <c r="K50" s="412"/>
      <c r="L50" s="400">
        <v>50</v>
      </c>
      <c r="M50" s="664"/>
      <c r="N50" s="666"/>
      <c r="O50" s="413">
        <v>70.900000000000006</v>
      </c>
      <c r="P50" s="414">
        <v>27.9</v>
      </c>
      <c r="Q50" s="414">
        <v>1</v>
      </c>
      <c r="R50" s="414">
        <v>0</v>
      </c>
      <c r="S50" s="414">
        <v>0.2</v>
      </c>
      <c r="T50" s="414" t="s">
        <v>141</v>
      </c>
      <c r="U50" s="414" t="s">
        <v>141</v>
      </c>
      <c r="V50" s="414" t="s">
        <v>141</v>
      </c>
      <c r="W50" s="414" t="s">
        <v>141</v>
      </c>
      <c r="X50" s="415" t="s">
        <v>141</v>
      </c>
      <c r="Y50" s="400">
        <v>50</v>
      </c>
    </row>
    <row r="51" spans="1:25" ht="13.5" customHeight="1">
      <c r="A51" s="679">
        <f>A49+1</f>
        <v>24</v>
      </c>
      <c r="B51" s="673" t="s">
        <v>84</v>
      </c>
      <c r="C51" s="404">
        <v>14.1</v>
      </c>
      <c r="D51" s="405">
        <v>25.2</v>
      </c>
      <c r="E51" s="405">
        <v>36.200000000000003</v>
      </c>
      <c r="F51" s="405">
        <v>24.4</v>
      </c>
      <c r="G51" s="405">
        <v>0.1</v>
      </c>
      <c r="H51" s="405"/>
      <c r="I51" s="405"/>
      <c r="J51" s="405"/>
      <c r="K51" s="406"/>
      <c r="L51" s="400">
        <v>51</v>
      </c>
      <c r="M51" s="663">
        <f>M49+1</f>
        <v>37</v>
      </c>
      <c r="N51" s="665" t="s">
        <v>263</v>
      </c>
      <c r="O51" s="407">
        <v>43.5</v>
      </c>
      <c r="P51" s="408">
        <v>53.1</v>
      </c>
      <c r="Q51" s="408">
        <v>3.4</v>
      </c>
      <c r="R51" s="408">
        <v>0</v>
      </c>
      <c r="S51" s="408">
        <v>0</v>
      </c>
      <c r="T51" s="408" t="s">
        <v>141</v>
      </c>
      <c r="U51" s="408" t="s">
        <v>141</v>
      </c>
      <c r="V51" s="408" t="s">
        <v>141</v>
      </c>
      <c r="W51" s="408" t="s">
        <v>141</v>
      </c>
      <c r="X51" s="409" t="s">
        <v>141</v>
      </c>
      <c r="Y51" s="400">
        <v>51</v>
      </c>
    </row>
    <row r="52" spans="1:25" ht="13.5" customHeight="1">
      <c r="A52" s="680"/>
      <c r="B52" s="674"/>
      <c r="C52" s="410">
        <v>23.5</v>
      </c>
      <c r="D52" s="411">
        <v>31.7</v>
      </c>
      <c r="E52" s="411">
        <v>30.5</v>
      </c>
      <c r="F52" s="411">
        <v>14.2</v>
      </c>
      <c r="G52" s="411">
        <v>0.1</v>
      </c>
      <c r="H52" s="411"/>
      <c r="I52" s="411"/>
      <c r="J52" s="411"/>
      <c r="K52" s="412"/>
      <c r="L52" s="400">
        <v>52</v>
      </c>
      <c r="M52" s="664"/>
      <c r="N52" s="672"/>
      <c r="O52" s="413">
        <v>50.1</v>
      </c>
      <c r="P52" s="414">
        <v>44.8</v>
      </c>
      <c r="Q52" s="414">
        <v>4.9000000000000004</v>
      </c>
      <c r="R52" s="414">
        <v>0</v>
      </c>
      <c r="S52" s="414">
        <v>0.2</v>
      </c>
      <c r="T52" s="414"/>
      <c r="U52" s="414"/>
      <c r="V52" s="414"/>
      <c r="W52" s="414"/>
      <c r="X52" s="415"/>
      <c r="Y52" s="400">
        <v>52</v>
      </c>
    </row>
    <row r="53" spans="1:25" ht="13.5" customHeight="1">
      <c r="A53" s="679">
        <f>A51+1</f>
        <v>25</v>
      </c>
      <c r="B53" s="673" t="s">
        <v>264</v>
      </c>
      <c r="C53" s="404">
        <v>28.2</v>
      </c>
      <c r="D53" s="405">
        <v>27.8</v>
      </c>
      <c r="E53" s="405">
        <v>25.3</v>
      </c>
      <c r="F53" s="405">
        <v>18.5</v>
      </c>
      <c r="G53" s="405">
        <v>0.2</v>
      </c>
      <c r="H53" s="405"/>
      <c r="I53" s="405"/>
      <c r="J53" s="405"/>
      <c r="K53" s="406"/>
      <c r="L53" s="400">
        <v>53</v>
      </c>
      <c r="M53" s="663">
        <f>M51+1</f>
        <v>38</v>
      </c>
      <c r="N53" s="665" t="s">
        <v>265</v>
      </c>
      <c r="O53" s="407">
        <v>30.1</v>
      </c>
      <c r="P53" s="408">
        <v>63</v>
      </c>
      <c r="Q53" s="408">
        <v>6.5</v>
      </c>
      <c r="R53" s="408">
        <v>0</v>
      </c>
      <c r="S53" s="408">
        <v>0.3</v>
      </c>
      <c r="T53" s="408" t="s">
        <v>141</v>
      </c>
      <c r="U53" s="408" t="s">
        <v>141</v>
      </c>
      <c r="V53" s="408" t="s">
        <v>141</v>
      </c>
      <c r="W53" s="408" t="s">
        <v>141</v>
      </c>
      <c r="X53" s="409" t="s">
        <v>141</v>
      </c>
      <c r="Y53" s="400">
        <v>53</v>
      </c>
    </row>
    <row r="54" spans="1:25" ht="13.5" customHeight="1">
      <c r="A54" s="680"/>
      <c r="B54" s="681"/>
      <c r="C54" s="410">
        <v>34.5</v>
      </c>
      <c r="D54" s="411">
        <v>30.1</v>
      </c>
      <c r="E54" s="411">
        <v>23.1</v>
      </c>
      <c r="F54" s="411">
        <v>12.1</v>
      </c>
      <c r="G54" s="411">
        <v>0.2</v>
      </c>
      <c r="H54" s="411"/>
      <c r="I54" s="411"/>
      <c r="J54" s="411"/>
      <c r="K54" s="412"/>
      <c r="L54" s="400">
        <v>54</v>
      </c>
      <c r="M54" s="664"/>
      <c r="N54" s="666"/>
      <c r="O54" s="413">
        <v>29.2</v>
      </c>
      <c r="P54" s="414">
        <v>63.6</v>
      </c>
      <c r="Q54" s="414">
        <v>7</v>
      </c>
      <c r="R54" s="414">
        <v>0</v>
      </c>
      <c r="S54" s="414">
        <v>0.2</v>
      </c>
      <c r="T54" s="414" t="s">
        <v>141</v>
      </c>
      <c r="U54" s="414" t="s">
        <v>141</v>
      </c>
      <c r="V54" s="414" t="s">
        <v>141</v>
      </c>
      <c r="W54" s="414" t="s">
        <v>141</v>
      </c>
      <c r="X54" s="415" t="s">
        <v>141</v>
      </c>
      <c r="Y54" s="400">
        <v>54</v>
      </c>
    </row>
    <row r="55" spans="1:25" ht="13.5" customHeight="1">
      <c r="A55" s="679">
        <f>A53+1</f>
        <v>26</v>
      </c>
      <c r="B55" s="673" t="s">
        <v>266</v>
      </c>
      <c r="C55" s="404">
        <v>50.4</v>
      </c>
      <c r="D55" s="405">
        <v>33.5</v>
      </c>
      <c r="E55" s="405">
        <v>10.9</v>
      </c>
      <c r="F55" s="405">
        <v>5.0999999999999996</v>
      </c>
      <c r="G55" s="405">
        <v>0.1</v>
      </c>
      <c r="H55" s="405"/>
      <c r="I55" s="405"/>
      <c r="J55" s="405"/>
      <c r="K55" s="406"/>
      <c r="L55" s="400">
        <v>55</v>
      </c>
      <c r="M55" s="663">
        <f>M53+1</f>
        <v>39</v>
      </c>
      <c r="N55" s="665" t="s">
        <v>267</v>
      </c>
      <c r="O55" s="407">
        <v>34.200000000000003</v>
      </c>
      <c r="P55" s="408">
        <v>59.6</v>
      </c>
      <c r="Q55" s="408">
        <v>6.2</v>
      </c>
      <c r="R55" s="408">
        <v>0</v>
      </c>
      <c r="S55" s="408">
        <v>0</v>
      </c>
      <c r="T55" s="408" t="s">
        <v>141</v>
      </c>
      <c r="U55" s="408" t="s">
        <v>141</v>
      </c>
      <c r="V55" s="408" t="s">
        <v>141</v>
      </c>
      <c r="W55" s="408" t="s">
        <v>141</v>
      </c>
      <c r="X55" s="409" t="s">
        <v>141</v>
      </c>
      <c r="Y55" s="400">
        <v>55</v>
      </c>
    </row>
    <row r="56" spans="1:25" ht="13.5" customHeight="1">
      <c r="A56" s="680"/>
      <c r="B56" s="674"/>
      <c r="C56" s="410">
        <v>55.2</v>
      </c>
      <c r="D56" s="411">
        <v>31.1</v>
      </c>
      <c r="E56" s="411">
        <v>9.3000000000000007</v>
      </c>
      <c r="F56" s="411">
        <v>4.3</v>
      </c>
      <c r="G56" s="411">
        <v>0</v>
      </c>
      <c r="H56" s="411"/>
      <c r="I56" s="411"/>
      <c r="J56" s="411"/>
      <c r="K56" s="412"/>
      <c r="L56" s="400">
        <v>56</v>
      </c>
      <c r="M56" s="664"/>
      <c r="N56" s="666"/>
      <c r="O56" s="413">
        <v>33.5</v>
      </c>
      <c r="P56" s="414">
        <v>61.3</v>
      </c>
      <c r="Q56" s="414">
        <v>5</v>
      </c>
      <c r="R56" s="414">
        <v>0</v>
      </c>
      <c r="S56" s="414">
        <v>0.2</v>
      </c>
      <c r="T56" s="414" t="s">
        <v>141</v>
      </c>
      <c r="U56" s="414" t="s">
        <v>141</v>
      </c>
      <c r="V56" s="414" t="s">
        <v>141</v>
      </c>
      <c r="W56" s="414" t="s">
        <v>141</v>
      </c>
      <c r="X56" s="415" t="s">
        <v>141</v>
      </c>
      <c r="Y56" s="400">
        <v>56</v>
      </c>
    </row>
    <row r="57" spans="1:25" ht="13.5" customHeight="1">
      <c r="A57" s="679">
        <f>A55+1</f>
        <v>27</v>
      </c>
      <c r="B57" s="673" t="s">
        <v>268</v>
      </c>
      <c r="C57" s="404">
        <v>80.8</v>
      </c>
      <c r="D57" s="405">
        <v>14.8</v>
      </c>
      <c r="E57" s="405">
        <v>3</v>
      </c>
      <c r="F57" s="405">
        <v>1.3</v>
      </c>
      <c r="G57" s="405">
        <v>0.1</v>
      </c>
      <c r="H57" s="405"/>
      <c r="I57" s="405"/>
      <c r="J57" s="405"/>
      <c r="K57" s="406"/>
      <c r="L57" s="400">
        <v>57</v>
      </c>
      <c r="M57" s="663">
        <f>M55+1</f>
        <v>40</v>
      </c>
      <c r="N57" s="665" t="s">
        <v>269</v>
      </c>
      <c r="O57" s="407">
        <v>42.8</v>
      </c>
      <c r="P57" s="408">
        <v>55.1</v>
      </c>
      <c r="Q57" s="408">
        <v>2.1</v>
      </c>
      <c r="R57" s="408">
        <v>0</v>
      </c>
      <c r="S57" s="408">
        <v>0</v>
      </c>
      <c r="T57" s="408" t="s">
        <v>141</v>
      </c>
      <c r="U57" s="408" t="s">
        <v>141</v>
      </c>
      <c r="V57" s="408" t="s">
        <v>141</v>
      </c>
      <c r="W57" s="408" t="s">
        <v>141</v>
      </c>
      <c r="X57" s="409" t="s">
        <v>141</v>
      </c>
      <c r="Y57" s="400">
        <v>57</v>
      </c>
    </row>
    <row r="58" spans="1:25" ht="13.5" customHeight="1">
      <c r="A58" s="680"/>
      <c r="B58" s="674"/>
      <c r="C58" s="410">
        <v>82.9</v>
      </c>
      <c r="D58" s="411">
        <v>13.3</v>
      </c>
      <c r="E58" s="411">
        <v>2.7</v>
      </c>
      <c r="F58" s="411">
        <v>1</v>
      </c>
      <c r="G58" s="411">
        <v>0</v>
      </c>
      <c r="H58" s="411"/>
      <c r="I58" s="411"/>
      <c r="J58" s="411"/>
      <c r="K58" s="412"/>
      <c r="L58" s="400">
        <v>58</v>
      </c>
      <c r="M58" s="664"/>
      <c r="N58" s="666"/>
      <c r="O58" s="413">
        <v>48.4</v>
      </c>
      <c r="P58" s="414">
        <v>49.3</v>
      </c>
      <c r="Q58" s="414">
        <v>2.2000000000000002</v>
      </c>
      <c r="R58" s="414">
        <v>0</v>
      </c>
      <c r="S58" s="414">
        <v>0.2</v>
      </c>
      <c r="T58" s="414" t="s">
        <v>141</v>
      </c>
      <c r="U58" s="414" t="s">
        <v>141</v>
      </c>
      <c r="V58" s="414" t="s">
        <v>141</v>
      </c>
      <c r="W58" s="414" t="s">
        <v>141</v>
      </c>
      <c r="X58" s="415" t="s">
        <v>141</v>
      </c>
      <c r="Y58" s="400">
        <v>58</v>
      </c>
    </row>
    <row r="59" spans="1:25" ht="13.5" customHeight="1">
      <c r="A59" s="679">
        <f>A57+1</f>
        <v>28</v>
      </c>
      <c r="B59" s="673" t="s">
        <v>270</v>
      </c>
      <c r="C59" s="404">
        <v>78.2</v>
      </c>
      <c r="D59" s="405">
        <v>14.4</v>
      </c>
      <c r="E59" s="405">
        <v>4.5</v>
      </c>
      <c r="F59" s="405">
        <v>2.8</v>
      </c>
      <c r="G59" s="405">
        <v>0</v>
      </c>
      <c r="H59" s="405"/>
      <c r="I59" s="405"/>
      <c r="J59" s="405"/>
      <c r="K59" s="406"/>
      <c r="L59" s="400">
        <v>59</v>
      </c>
      <c r="M59" s="663">
        <f>M57+1</f>
        <v>41</v>
      </c>
      <c r="N59" s="665" t="s">
        <v>271</v>
      </c>
      <c r="O59" s="407">
        <v>56.2</v>
      </c>
      <c r="P59" s="408">
        <v>41.8</v>
      </c>
      <c r="Q59" s="408">
        <v>2.1</v>
      </c>
      <c r="R59" s="408">
        <v>0</v>
      </c>
      <c r="S59" s="408">
        <v>0</v>
      </c>
      <c r="T59" s="408" t="s">
        <v>141</v>
      </c>
      <c r="U59" s="408" t="s">
        <v>141</v>
      </c>
      <c r="V59" s="408" t="s">
        <v>141</v>
      </c>
      <c r="W59" s="408" t="s">
        <v>141</v>
      </c>
      <c r="X59" s="409" t="s">
        <v>141</v>
      </c>
      <c r="Y59" s="400">
        <v>59</v>
      </c>
    </row>
    <row r="60" spans="1:25" ht="13.5" customHeight="1">
      <c r="A60" s="680"/>
      <c r="B60" s="674"/>
      <c r="C60" s="410">
        <v>79.900000000000006</v>
      </c>
      <c r="D60" s="411">
        <v>13.6</v>
      </c>
      <c r="E60" s="411">
        <v>3.9</v>
      </c>
      <c r="F60" s="411">
        <v>2.5</v>
      </c>
      <c r="G60" s="411">
        <v>0</v>
      </c>
      <c r="H60" s="411"/>
      <c r="I60" s="411"/>
      <c r="J60" s="411"/>
      <c r="K60" s="412"/>
      <c r="L60" s="400">
        <v>60</v>
      </c>
      <c r="M60" s="664"/>
      <c r="N60" s="666"/>
      <c r="O60" s="413">
        <v>65.2</v>
      </c>
      <c r="P60" s="414">
        <v>31.2</v>
      </c>
      <c r="Q60" s="414">
        <v>3.4</v>
      </c>
      <c r="R60" s="414">
        <v>0.1</v>
      </c>
      <c r="S60" s="414">
        <v>0.1</v>
      </c>
      <c r="T60" s="414" t="s">
        <v>141</v>
      </c>
      <c r="U60" s="414" t="s">
        <v>141</v>
      </c>
      <c r="V60" s="414" t="s">
        <v>141</v>
      </c>
      <c r="W60" s="414" t="s">
        <v>141</v>
      </c>
      <c r="X60" s="415" t="s">
        <v>141</v>
      </c>
      <c r="Y60" s="400">
        <v>60</v>
      </c>
    </row>
    <row r="61" spans="1:25" ht="13.5" customHeight="1">
      <c r="A61" s="679">
        <f>A59+1</f>
        <v>29</v>
      </c>
      <c r="B61" s="673" t="s">
        <v>272</v>
      </c>
      <c r="C61" s="404">
        <v>32</v>
      </c>
      <c r="D61" s="405">
        <v>42</v>
      </c>
      <c r="E61" s="405">
        <v>18.899999999999999</v>
      </c>
      <c r="F61" s="405">
        <v>6.8</v>
      </c>
      <c r="G61" s="405">
        <v>0.2</v>
      </c>
      <c r="H61" s="405"/>
      <c r="I61" s="405"/>
      <c r="J61" s="405"/>
      <c r="K61" s="406"/>
      <c r="L61" s="400">
        <v>61</v>
      </c>
      <c r="M61" s="663">
        <f>M59+1</f>
        <v>42</v>
      </c>
      <c r="N61" s="665" t="s">
        <v>273</v>
      </c>
      <c r="O61" s="407">
        <v>46.2</v>
      </c>
      <c r="P61" s="408">
        <v>50</v>
      </c>
      <c r="Q61" s="408">
        <v>3.8</v>
      </c>
      <c r="R61" s="408">
        <v>0</v>
      </c>
      <c r="S61" s="408">
        <v>0</v>
      </c>
      <c r="T61" s="408" t="s">
        <v>141</v>
      </c>
      <c r="U61" s="408" t="s">
        <v>141</v>
      </c>
      <c r="V61" s="408" t="s">
        <v>141</v>
      </c>
      <c r="W61" s="408" t="s">
        <v>141</v>
      </c>
      <c r="X61" s="409" t="s">
        <v>141</v>
      </c>
      <c r="Y61" s="400">
        <v>61</v>
      </c>
    </row>
    <row r="62" spans="1:25" ht="13.5" customHeight="1">
      <c r="A62" s="680"/>
      <c r="B62" s="674"/>
      <c r="C62" s="410">
        <v>39.6</v>
      </c>
      <c r="D62" s="411">
        <v>42.2</v>
      </c>
      <c r="E62" s="411">
        <v>14.2</v>
      </c>
      <c r="F62" s="411">
        <v>3.9</v>
      </c>
      <c r="G62" s="411">
        <v>0</v>
      </c>
      <c r="H62" s="411"/>
      <c r="I62" s="411"/>
      <c r="J62" s="411"/>
      <c r="K62" s="412"/>
      <c r="L62" s="400">
        <v>62</v>
      </c>
      <c r="M62" s="664"/>
      <c r="N62" s="666"/>
      <c r="O62" s="413">
        <v>53.6</v>
      </c>
      <c r="P62" s="414">
        <v>42.9</v>
      </c>
      <c r="Q62" s="414">
        <v>3.2</v>
      </c>
      <c r="R62" s="414">
        <v>0.1</v>
      </c>
      <c r="S62" s="414">
        <v>0.2</v>
      </c>
      <c r="T62" s="414" t="s">
        <v>141</v>
      </c>
      <c r="U62" s="414" t="s">
        <v>141</v>
      </c>
      <c r="V62" s="414" t="s">
        <v>141</v>
      </c>
      <c r="W62" s="414" t="s">
        <v>141</v>
      </c>
      <c r="X62" s="415" t="s">
        <v>141</v>
      </c>
      <c r="Y62" s="400">
        <v>62</v>
      </c>
    </row>
    <row r="63" spans="1:25" ht="13.5" customHeight="1">
      <c r="A63" s="679">
        <f>A61+1</f>
        <v>30</v>
      </c>
      <c r="B63" s="673" t="s">
        <v>274</v>
      </c>
      <c r="C63" s="404">
        <v>12.7</v>
      </c>
      <c r="D63" s="405">
        <v>34.6</v>
      </c>
      <c r="E63" s="405">
        <v>36.700000000000003</v>
      </c>
      <c r="F63" s="405">
        <v>15.9</v>
      </c>
      <c r="G63" s="405">
        <v>0.2</v>
      </c>
      <c r="H63" s="405"/>
      <c r="I63" s="405"/>
      <c r="J63" s="405"/>
      <c r="K63" s="406"/>
      <c r="L63" s="400">
        <v>63</v>
      </c>
      <c r="M63" s="663">
        <f>M61+1</f>
        <v>43</v>
      </c>
      <c r="N63" s="665" t="s">
        <v>275</v>
      </c>
      <c r="O63" s="407">
        <v>11.6</v>
      </c>
      <c r="P63" s="408">
        <v>61</v>
      </c>
      <c r="Q63" s="408">
        <v>26.7</v>
      </c>
      <c r="R63" s="408">
        <v>0.3</v>
      </c>
      <c r="S63" s="408">
        <v>0.3</v>
      </c>
      <c r="T63" s="408" t="s">
        <v>141</v>
      </c>
      <c r="U63" s="408" t="s">
        <v>141</v>
      </c>
      <c r="V63" s="408" t="s">
        <v>141</v>
      </c>
      <c r="W63" s="408" t="s">
        <v>141</v>
      </c>
      <c r="X63" s="409" t="s">
        <v>141</v>
      </c>
      <c r="Y63" s="400">
        <v>63</v>
      </c>
    </row>
    <row r="64" spans="1:25" ht="13.5" customHeight="1">
      <c r="A64" s="680"/>
      <c r="B64" s="674"/>
      <c r="C64" s="410">
        <v>18</v>
      </c>
      <c r="D64" s="411">
        <v>40.6</v>
      </c>
      <c r="E64" s="411">
        <v>31.3</v>
      </c>
      <c r="F64" s="411">
        <v>10</v>
      </c>
      <c r="G64" s="411">
        <v>0.2</v>
      </c>
      <c r="H64" s="411"/>
      <c r="I64" s="411"/>
      <c r="J64" s="411"/>
      <c r="K64" s="412"/>
      <c r="L64" s="400">
        <v>64</v>
      </c>
      <c r="M64" s="664"/>
      <c r="N64" s="666"/>
      <c r="O64" s="413">
        <v>25.4</v>
      </c>
      <c r="P64" s="414">
        <v>58.3</v>
      </c>
      <c r="Q64" s="414">
        <v>15.9</v>
      </c>
      <c r="R64" s="414">
        <v>0.1</v>
      </c>
      <c r="S64" s="414">
        <v>0.2</v>
      </c>
      <c r="T64" s="414" t="s">
        <v>141</v>
      </c>
      <c r="U64" s="414" t="s">
        <v>141</v>
      </c>
      <c r="V64" s="414" t="s">
        <v>141</v>
      </c>
      <c r="W64" s="414" t="s">
        <v>141</v>
      </c>
      <c r="X64" s="415" t="s">
        <v>141</v>
      </c>
      <c r="Y64" s="400">
        <v>64</v>
      </c>
    </row>
    <row r="65" spans="1:25" ht="15" customHeight="1">
      <c r="A65" s="679">
        <f>A63+1</f>
        <v>31</v>
      </c>
      <c r="B65" s="673" t="s">
        <v>276</v>
      </c>
      <c r="C65" s="404">
        <v>50.5</v>
      </c>
      <c r="D65" s="405">
        <v>29.6</v>
      </c>
      <c r="E65" s="405">
        <v>14</v>
      </c>
      <c r="F65" s="405">
        <v>5.8</v>
      </c>
      <c r="G65" s="405">
        <v>0.1</v>
      </c>
      <c r="H65" s="405"/>
      <c r="I65" s="405"/>
      <c r="J65" s="405"/>
      <c r="K65" s="406"/>
      <c r="L65" s="400">
        <v>65</v>
      </c>
      <c r="M65" s="663">
        <f>M63+1</f>
        <v>44</v>
      </c>
      <c r="N65" s="665" t="s">
        <v>277</v>
      </c>
      <c r="O65" s="407">
        <v>19.2</v>
      </c>
      <c r="P65" s="408">
        <v>65.099999999999994</v>
      </c>
      <c r="Q65" s="408">
        <v>15.4</v>
      </c>
      <c r="R65" s="408">
        <v>0.3</v>
      </c>
      <c r="S65" s="408">
        <v>0</v>
      </c>
      <c r="T65" s="408" t="s">
        <v>141</v>
      </c>
      <c r="U65" s="408" t="s">
        <v>141</v>
      </c>
      <c r="V65" s="408" t="s">
        <v>141</v>
      </c>
      <c r="W65" s="408" t="s">
        <v>141</v>
      </c>
      <c r="X65" s="409" t="s">
        <v>141</v>
      </c>
      <c r="Y65" s="400">
        <v>65</v>
      </c>
    </row>
    <row r="66" spans="1:25" ht="13.5" customHeight="1">
      <c r="A66" s="680"/>
      <c r="B66" s="674"/>
      <c r="C66" s="410">
        <v>58.5</v>
      </c>
      <c r="D66" s="411">
        <v>27.8</v>
      </c>
      <c r="E66" s="411">
        <v>10</v>
      </c>
      <c r="F66" s="411">
        <v>3.6</v>
      </c>
      <c r="G66" s="411">
        <v>0</v>
      </c>
      <c r="H66" s="411"/>
      <c r="I66" s="411"/>
      <c r="J66" s="411"/>
      <c r="K66" s="412"/>
      <c r="L66" s="400">
        <v>66</v>
      </c>
      <c r="M66" s="664"/>
      <c r="N66" s="666"/>
      <c r="O66" s="413">
        <v>20.2</v>
      </c>
      <c r="P66" s="414">
        <v>59.9</v>
      </c>
      <c r="Q66" s="414">
        <v>19.5</v>
      </c>
      <c r="R66" s="414">
        <v>0.2</v>
      </c>
      <c r="S66" s="414">
        <v>0.2</v>
      </c>
      <c r="T66" s="414" t="s">
        <v>141</v>
      </c>
      <c r="U66" s="414" t="s">
        <v>141</v>
      </c>
      <c r="V66" s="414" t="s">
        <v>141</v>
      </c>
      <c r="W66" s="414" t="s">
        <v>141</v>
      </c>
      <c r="X66" s="415" t="s">
        <v>141</v>
      </c>
      <c r="Y66" s="400">
        <v>66</v>
      </c>
    </row>
    <row r="67" spans="1:25" ht="13.5" customHeight="1">
      <c r="A67" s="679">
        <f>A65+1</f>
        <v>32</v>
      </c>
      <c r="B67" s="673" t="s">
        <v>278</v>
      </c>
      <c r="C67" s="404">
        <v>37.1</v>
      </c>
      <c r="D67" s="405">
        <v>40.5</v>
      </c>
      <c r="E67" s="405">
        <v>15.9</v>
      </c>
      <c r="F67" s="405">
        <v>6.3</v>
      </c>
      <c r="G67" s="405">
        <v>0.2</v>
      </c>
      <c r="H67" s="405"/>
      <c r="I67" s="405"/>
      <c r="J67" s="405"/>
      <c r="K67" s="406"/>
      <c r="L67" s="400">
        <v>67</v>
      </c>
      <c r="M67" s="663">
        <f>M65+1</f>
        <v>45</v>
      </c>
      <c r="N67" s="670" t="s">
        <v>279</v>
      </c>
      <c r="O67" s="407">
        <v>26.7</v>
      </c>
      <c r="P67" s="408">
        <v>62.7</v>
      </c>
      <c r="Q67" s="408">
        <v>10.6</v>
      </c>
      <c r="R67" s="408">
        <v>0</v>
      </c>
      <c r="S67" s="408">
        <v>0</v>
      </c>
      <c r="T67" s="408" t="s">
        <v>141</v>
      </c>
      <c r="U67" s="408" t="s">
        <v>141</v>
      </c>
      <c r="V67" s="408" t="s">
        <v>141</v>
      </c>
      <c r="W67" s="408" t="s">
        <v>141</v>
      </c>
      <c r="X67" s="409" t="s">
        <v>141</v>
      </c>
      <c r="Y67" s="400">
        <v>67</v>
      </c>
    </row>
    <row r="68" spans="1:25" ht="13.5" customHeight="1">
      <c r="A68" s="680"/>
      <c r="B68" s="674"/>
      <c r="C68" s="410">
        <v>42.2</v>
      </c>
      <c r="D68" s="411">
        <v>40.4</v>
      </c>
      <c r="E68" s="411">
        <v>12.7</v>
      </c>
      <c r="F68" s="411">
        <v>4.5</v>
      </c>
      <c r="G68" s="411">
        <v>0.2</v>
      </c>
      <c r="H68" s="411"/>
      <c r="I68" s="411"/>
      <c r="J68" s="411"/>
      <c r="K68" s="412"/>
      <c r="L68" s="400">
        <v>68</v>
      </c>
      <c r="M68" s="664"/>
      <c r="N68" s="671"/>
      <c r="O68" s="413">
        <v>30.6</v>
      </c>
      <c r="P68" s="414">
        <v>61.3</v>
      </c>
      <c r="Q68" s="414">
        <v>7.9</v>
      </c>
      <c r="R68" s="414">
        <v>0.1</v>
      </c>
      <c r="S68" s="414">
        <v>0.2</v>
      </c>
      <c r="T68" s="414" t="s">
        <v>141</v>
      </c>
      <c r="U68" s="414" t="s">
        <v>141</v>
      </c>
      <c r="V68" s="414" t="s">
        <v>141</v>
      </c>
      <c r="W68" s="414" t="s">
        <v>141</v>
      </c>
      <c r="X68" s="415" t="s">
        <v>141</v>
      </c>
      <c r="Y68" s="400">
        <v>68</v>
      </c>
    </row>
    <row r="69" spans="1:25" ht="13.5" customHeight="1">
      <c r="A69" s="679">
        <f>A67+1</f>
        <v>33</v>
      </c>
      <c r="B69" s="673" t="s">
        <v>280</v>
      </c>
      <c r="C69" s="404">
        <v>44.4</v>
      </c>
      <c r="D69" s="405">
        <v>37.1</v>
      </c>
      <c r="E69" s="405">
        <v>13</v>
      </c>
      <c r="F69" s="405">
        <v>5.3</v>
      </c>
      <c r="G69" s="405">
        <v>0.30000000000000004</v>
      </c>
      <c r="H69" s="405"/>
      <c r="I69" s="405"/>
      <c r="J69" s="405"/>
      <c r="K69" s="406"/>
      <c r="L69" s="400">
        <v>69</v>
      </c>
      <c r="M69" s="663">
        <f>M67+1</f>
        <v>46</v>
      </c>
      <c r="N69" s="670" t="s">
        <v>281</v>
      </c>
      <c r="O69" s="407">
        <v>26.4</v>
      </c>
      <c r="P69" s="408">
        <v>64</v>
      </c>
      <c r="Q69" s="408">
        <v>9.6</v>
      </c>
      <c r="R69" s="408">
        <v>0</v>
      </c>
      <c r="S69" s="408">
        <v>0</v>
      </c>
      <c r="T69" s="408" t="s">
        <v>141</v>
      </c>
      <c r="U69" s="408" t="s">
        <v>141</v>
      </c>
      <c r="V69" s="408" t="s">
        <v>141</v>
      </c>
      <c r="W69" s="408" t="s">
        <v>141</v>
      </c>
      <c r="X69" s="409" t="s">
        <v>141</v>
      </c>
      <c r="Y69" s="400">
        <v>69</v>
      </c>
    </row>
    <row r="70" spans="1:25" ht="13.5" customHeight="1">
      <c r="A70" s="680"/>
      <c r="B70" s="674"/>
      <c r="C70" s="410">
        <v>47.9</v>
      </c>
      <c r="D70" s="411">
        <v>36.9</v>
      </c>
      <c r="E70" s="411">
        <v>11</v>
      </c>
      <c r="F70" s="411">
        <v>4</v>
      </c>
      <c r="G70" s="411">
        <v>0.2</v>
      </c>
      <c r="H70" s="411"/>
      <c r="I70" s="411"/>
      <c r="J70" s="411"/>
      <c r="K70" s="412"/>
      <c r="L70" s="400">
        <v>70</v>
      </c>
      <c r="M70" s="664"/>
      <c r="N70" s="671"/>
      <c r="O70" s="413">
        <v>27.9</v>
      </c>
      <c r="P70" s="414">
        <v>62.6</v>
      </c>
      <c r="Q70" s="414">
        <v>9.3000000000000007</v>
      </c>
      <c r="R70" s="414">
        <v>0.1</v>
      </c>
      <c r="S70" s="414">
        <v>0.2</v>
      </c>
      <c r="T70" s="414" t="s">
        <v>141</v>
      </c>
      <c r="U70" s="414" t="s">
        <v>141</v>
      </c>
      <c r="V70" s="414" t="s">
        <v>141</v>
      </c>
      <c r="W70" s="414" t="s">
        <v>141</v>
      </c>
      <c r="X70" s="415" t="s">
        <v>141</v>
      </c>
      <c r="Y70" s="400">
        <v>70</v>
      </c>
    </row>
    <row r="71" spans="1:25" ht="13.5" customHeight="1">
      <c r="A71" s="679">
        <f>A69+1</f>
        <v>34</v>
      </c>
      <c r="B71" s="673" t="s">
        <v>282</v>
      </c>
      <c r="C71" s="404">
        <v>28.8</v>
      </c>
      <c r="D71" s="405">
        <v>27.1</v>
      </c>
      <c r="E71" s="405">
        <v>22.5</v>
      </c>
      <c r="F71" s="405">
        <v>21.5</v>
      </c>
      <c r="G71" s="405">
        <v>0.1</v>
      </c>
      <c r="H71" s="405"/>
      <c r="I71" s="405"/>
      <c r="J71" s="405"/>
      <c r="K71" s="406"/>
      <c r="L71" s="400">
        <v>71</v>
      </c>
      <c r="M71" s="663">
        <f>M69+1</f>
        <v>47</v>
      </c>
      <c r="N71" s="670" t="s">
        <v>283</v>
      </c>
      <c r="O71" s="407">
        <v>28.8</v>
      </c>
      <c r="P71" s="408">
        <v>65.8</v>
      </c>
      <c r="Q71" s="408">
        <v>5.5</v>
      </c>
      <c r="R71" s="408">
        <v>0</v>
      </c>
      <c r="S71" s="408">
        <v>0</v>
      </c>
      <c r="T71" s="408" t="s">
        <v>141</v>
      </c>
      <c r="U71" s="408" t="s">
        <v>141</v>
      </c>
      <c r="V71" s="408" t="s">
        <v>141</v>
      </c>
      <c r="W71" s="408" t="s">
        <v>141</v>
      </c>
      <c r="X71" s="409" t="s">
        <v>141</v>
      </c>
      <c r="Y71" s="400">
        <v>71</v>
      </c>
    </row>
    <row r="72" spans="1:25" ht="13.5" customHeight="1">
      <c r="A72" s="680"/>
      <c r="B72" s="674"/>
      <c r="C72" s="410">
        <v>39.1</v>
      </c>
      <c r="D72" s="411">
        <v>28.8</v>
      </c>
      <c r="E72" s="411">
        <v>18</v>
      </c>
      <c r="F72" s="411">
        <v>14</v>
      </c>
      <c r="G72" s="411">
        <v>0.1</v>
      </c>
      <c r="H72" s="411"/>
      <c r="I72" s="411"/>
      <c r="J72" s="411"/>
      <c r="K72" s="412"/>
      <c r="L72" s="400">
        <v>72</v>
      </c>
      <c r="M72" s="664"/>
      <c r="N72" s="671"/>
      <c r="O72" s="413">
        <v>29.9</v>
      </c>
      <c r="P72" s="414">
        <v>64</v>
      </c>
      <c r="Q72" s="414">
        <v>5.9</v>
      </c>
      <c r="R72" s="414">
        <v>0</v>
      </c>
      <c r="S72" s="414">
        <v>0.2</v>
      </c>
      <c r="T72" s="414" t="s">
        <v>141</v>
      </c>
      <c r="U72" s="414" t="s">
        <v>141</v>
      </c>
      <c r="V72" s="414" t="s">
        <v>141</v>
      </c>
      <c r="W72" s="414" t="s">
        <v>141</v>
      </c>
      <c r="X72" s="415" t="s">
        <v>141</v>
      </c>
      <c r="Y72" s="400">
        <v>72</v>
      </c>
    </row>
    <row r="73" spans="1:25" ht="13.5" customHeight="1">
      <c r="A73" s="679">
        <f>A71+1</f>
        <v>35</v>
      </c>
      <c r="B73" s="673" t="s">
        <v>284</v>
      </c>
      <c r="C73" s="404">
        <v>29.9</v>
      </c>
      <c r="D73" s="405">
        <v>34.4</v>
      </c>
      <c r="E73" s="405">
        <v>22.8</v>
      </c>
      <c r="F73" s="405">
        <v>12.8</v>
      </c>
      <c r="G73" s="405">
        <v>0.1</v>
      </c>
      <c r="H73" s="405"/>
      <c r="I73" s="405"/>
      <c r="J73" s="405"/>
      <c r="K73" s="406"/>
      <c r="L73" s="400">
        <v>73</v>
      </c>
      <c r="M73" s="663">
        <f>M71+1</f>
        <v>48</v>
      </c>
      <c r="N73" s="670" t="s">
        <v>285</v>
      </c>
      <c r="O73" s="407">
        <v>12.7</v>
      </c>
      <c r="P73" s="408">
        <v>65.400000000000006</v>
      </c>
      <c r="Q73" s="408">
        <v>21.2</v>
      </c>
      <c r="R73" s="408">
        <v>0.3</v>
      </c>
      <c r="S73" s="408">
        <v>0.3</v>
      </c>
      <c r="T73" s="408" t="s">
        <v>141</v>
      </c>
      <c r="U73" s="408" t="s">
        <v>141</v>
      </c>
      <c r="V73" s="408" t="s">
        <v>141</v>
      </c>
      <c r="W73" s="408" t="s">
        <v>141</v>
      </c>
      <c r="X73" s="409" t="s">
        <v>141</v>
      </c>
      <c r="Y73" s="400">
        <v>73</v>
      </c>
    </row>
    <row r="74" spans="1:25" ht="13.5" customHeight="1">
      <c r="A74" s="680"/>
      <c r="B74" s="674"/>
      <c r="C74" s="410">
        <v>33.299999999999997</v>
      </c>
      <c r="D74" s="411">
        <v>37.299999999999997</v>
      </c>
      <c r="E74" s="411">
        <v>20.3</v>
      </c>
      <c r="F74" s="411">
        <v>8.9</v>
      </c>
      <c r="G74" s="411">
        <v>0.1</v>
      </c>
      <c r="H74" s="411"/>
      <c r="I74" s="411"/>
      <c r="J74" s="411"/>
      <c r="K74" s="412"/>
      <c r="L74" s="400">
        <v>74</v>
      </c>
      <c r="M74" s="664"/>
      <c r="N74" s="671"/>
      <c r="O74" s="413">
        <v>18.399999999999999</v>
      </c>
      <c r="P74" s="414">
        <v>56.2</v>
      </c>
      <c r="Q74" s="414">
        <v>24.5</v>
      </c>
      <c r="R74" s="414">
        <v>0.7</v>
      </c>
      <c r="S74" s="414">
        <v>0.2</v>
      </c>
      <c r="T74" s="414" t="s">
        <v>141</v>
      </c>
      <c r="U74" s="414" t="s">
        <v>141</v>
      </c>
      <c r="V74" s="414" t="s">
        <v>141</v>
      </c>
      <c r="W74" s="414" t="s">
        <v>141</v>
      </c>
      <c r="X74" s="415" t="s">
        <v>141</v>
      </c>
      <c r="Y74" s="400">
        <v>74</v>
      </c>
    </row>
    <row r="75" spans="1:25" ht="13.5" customHeight="1">
      <c r="A75" s="679">
        <f>A73+1</f>
        <v>36</v>
      </c>
      <c r="B75" s="673" t="s">
        <v>286</v>
      </c>
      <c r="C75" s="404">
        <v>24.4</v>
      </c>
      <c r="D75" s="405">
        <v>29</v>
      </c>
      <c r="E75" s="405">
        <v>44.4</v>
      </c>
      <c r="F75" s="405">
        <v>2.1</v>
      </c>
      <c r="G75" s="405"/>
      <c r="H75" s="405"/>
      <c r="I75" s="405"/>
      <c r="J75" s="405"/>
      <c r="K75" s="406"/>
      <c r="L75" s="400">
        <v>75</v>
      </c>
      <c r="M75" s="663">
        <f>M73+1</f>
        <v>49</v>
      </c>
      <c r="N75" s="665" t="s">
        <v>287</v>
      </c>
      <c r="O75" s="407">
        <v>28.4</v>
      </c>
      <c r="P75" s="408">
        <v>61.3</v>
      </c>
      <c r="Q75" s="408">
        <v>9.9</v>
      </c>
      <c r="R75" s="408">
        <v>0.3</v>
      </c>
      <c r="S75" s="408">
        <v>0</v>
      </c>
      <c r="T75" s="408" t="s">
        <v>141</v>
      </c>
      <c r="U75" s="408" t="s">
        <v>141</v>
      </c>
      <c r="V75" s="408" t="s">
        <v>141</v>
      </c>
      <c r="W75" s="408" t="s">
        <v>141</v>
      </c>
      <c r="X75" s="409" t="s">
        <v>141</v>
      </c>
      <c r="Y75" s="400">
        <v>75</v>
      </c>
    </row>
    <row r="76" spans="1:25" ht="13.5" customHeight="1">
      <c r="A76" s="680"/>
      <c r="B76" s="674"/>
      <c r="C76" s="410">
        <v>36.200000000000003</v>
      </c>
      <c r="D76" s="411">
        <v>24.5</v>
      </c>
      <c r="E76" s="411">
        <v>38.1</v>
      </c>
      <c r="F76" s="411">
        <v>1.2</v>
      </c>
      <c r="G76" s="411"/>
      <c r="H76" s="411"/>
      <c r="I76" s="411"/>
      <c r="J76" s="411"/>
      <c r="K76" s="412"/>
      <c r="L76" s="400">
        <v>76</v>
      </c>
      <c r="M76" s="664"/>
      <c r="N76" s="666"/>
      <c r="O76" s="413">
        <v>33.700000000000003</v>
      </c>
      <c r="P76" s="414">
        <v>56.8</v>
      </c>
      <c r="Q76" s="414">
        <v>9.1</v>
      </c>
      <c r="R76" s="414">
        <v>0.2</v>
      </c>
      <c r="S76" s="414">
        <v>0.2</v>
      </c>
      <c r="T76" s="414" t="s">
        <v>141</v>
      </c>
      <c r="U76" s="414" t="s">
        <v>141</v>
      </c>
      <c r="V76" s="414" t="s">
        <v>141</v>
      </c>
      <c r="W76" s="414" t="s">
        <v>141</v>
      </c>
      <c r="X76" s="415" t="s">
        <v>141</v>
      </c>
      <c r="Y76" s="400">
        <v>76</v>
      </c>
    </row>
    <row r="77" spans="1:25" ht="13.5" customHeight="1">
      <c r="A77" s="679">
        <f>A75+1</f>
        <v>37</v>
      </c>
      <c r="B77" s="673" t="s">
        <v>288</v>
      </c>
      <c r="C77" s="404">
        <v>6.7</v>
      </c>
      <c r="D77" s="405">
        <v>9.4</v>
      </c>
      <c r="E77" s="405">
        <v>16.2</v>
      </c>
      <c r="F77" s="405">
        <v>67.599999999999994</v>
      </c>
      <c r="G77" s="405">
        <v>0.1</v>
      </c>
      <c r="H77" s="405"/>
      <c r="I77" s="405"/>
      <c r="J77" s="405"/>
      <c r="K77" s="406"/>
      <c r="L77" s="400">
        <v>77</v>
      </c>
      <c r="M77" s="663">
        <f>M75+1</f>
        <v>50</v>
      </c>
      <c r="N77" s="665" t="s">
        <v>289</v>
      </c>
      <c r="O77" s="407">
        <v>21.2</v>
      </c>
      <c r="P77" s="408">
        <v>69.2</v>
      </c>
      <c r="Q77" s="408">
        <v>9.6</v>
      </c>
      <c r="R77" s="408">
        <v>0</v>
      </c>
      <c r="S77" s="408">
        <v>0</v>
      </c>
      <c r="T77" s="408" t="s">
        <v>141</v>
      </c>
      <c r="U77" s="408" t="s">
        <v>141</v>
      </c>
      <c r="V77" s="408" t="s">
        <v>141</v>
      </c>
      <c r="W77" s="408" t="s">
        <v>141</v>
      </c>
      <c r="X77" s="409" t="s">
        <v>141</v>
      </c>
      <c r="Y77" s="400">
        <v>77</v>
      </c>
    </row>
    <row r="78" spans="1:25" ht="13.5" customHeight="1">
      <c r="A78" s="680"/>
      <c r="B78" s="674"/>
      <c r="C78" s="410">
        <v>8.9</v>
      </c>
      <c r="D78" s="411">
        <v>15.1</v>
      </c>
      <c r="E78" s="411">
        <v>21.2</v>
      </c>
      <c r="F78" s="411">
        <v>54.7</v>
      </c>
      <c r="G78" s="411">
        <v>0.1</v>
      </c>
      <c r="H78" s="411"/>
      <c r="I78" s="411"/>
      <c r="J78" s="411"/>
      <c r="K78" s="412"/>
      <c r="L78" s="400">
        <v>78</v>
      </c>
      <c r="M78" s="664"/>
      <c r="N78" s="666"/>
      <c r="O78" s="413">
        <v>29.2</v>
      </c>
      <c r="P78" s="414">
        <v>61.3</v>
      </c>
      <c r="Q78" s="414">
        <v>9.1</v>
      </c>
      <c r="R78" s="414">
        <v>0.1</v>
      </c>
      <c r="S78" s="414">
        <v>0.3</v>
      </c>
      <c r="T78" s="414" t="s">
        <v>141</v>
      </c>
      <c r="U78" s="414" t="s">
        <v>141</v>
      </c>
      <c r="V78" s="414" t="s">
        <v>141</v>
      </c>
      <c r="W78" s="414" t="s">
        <v>141</v>
      </c>
      <c r="X78" s="415" t="s">
        <v>141</v>
      </c>
      <c r="Y78" s="400">
        <v>78</v>
      </c>
    </row>
    <row r="79" spans="1:25" ht="13.5" customHeight="1">
      <c r="A79" s="679">
        <f>A77+1</f>
        <v>38</v>
      </c>
      <c r="B79" s="673" t="s">
        <v>290</v>
      </c>
      <c r="C79" s="404">
        <v>52.5</v>
      </c>
      <c r="D79" s="405">
        <v>31.9</v>
      </c>
      <c r="E79" s="405">
        <v>9.8000000000000007</v>
      </c>
      <c r="F79" s="405">
        <v>5.6</v>
      </c>
      <c r="G79" s="405">
        <v>0.2</v>
      </c>
      <c r="H79" s="405"/>
      <c r="I79" s="405"/>
      <c r="J79" s="405"/>
      <c r="K79" s="406"/>
      <c r="L79" s="400">
        <v>79</v>
      </c>
      <c r="M79" s="663">
        <f>M77+1</f>
        <v>51</v>
      </c>
      <c r="N79" s="665" t="s">
        <v>291</v>
      </c>
      <c r="O79" s="407">
        <v>52.4</v>
      </c>
      <c r="P79" s="408">
        <v>43.5</v>
      </c>
      <c r="Q79" s="408">
        <v>3.8</v>
      </c>
      <c r="R79" s="408">
        <v>0</v>
      </c>
      <c r="S79" s="408">
        <v>0.3</v>
      </c>
      <c r="T79" s="408" t="s">
        <v>141</v>
      </c>
      <c r="U79" s="408" t="s">
        <v>141</v>
      </c>
      <c r="V79" s="408" t="s">
        <v>141</v>
      </c>
      <c r="W79" s="408" t="s">
        <v>141</v>
      </c>
      <c r="X79" s="409" t="s">
        <v>141</v>
      </c>
      <c r="Y79" s="400">
        <v>79</v>
      </c>
    </row>
    <row r="80" spans="1:25" ht="13.5" customHeight="1">
      <c r="A80" s="680"/>
      <c r="B80" s="674"/>
      <c r="C80" s="410">
        <v>57.2</v>
      </c>
      <c r="D80" s="411">
        <v>29.2</v>
      </c>
      <c r="E80" s="411">
        <v>8.4</v>
      </c>
      <c r="F80" s="411">
        <v>5.0999999999999996</v>
      </c>
      <c r="G80" s="411">
        <v>0.2</v>
      </c>
      <c r="H80" s="411"/>
      <c r="I80" s="411"/>
      <c r="J80" s="411"/>
      <c r="K80" s="412"/>
      <c r="L80" s="400">
        <v>80</v>
      </c>
      <c r="M80" s="664"/>
      <c r="N80" s="666"/>
      <c r="O80" s="413">
        <v>60.7</v>
      </c>
      <c r="P80" s="414">
        <v>35.9</v>
      </c>
      <c r="Q80" s="414">
        <v>3.2</v>
      </c>
      <c r="R80" s="414">
        <v>0.1</v>
      </c>
      <c r="S80" s="414">
        <v>0.2</v>
      </c>
      <c r="T80" s="414" t="s">
        <v>141</v>
      </c>
      <c r="U80" s="414" t="s">
        <v>141</v>
      </c>
      <c r="V80" s="414" t="s">
        <v>141</v>
      </c>
      <c r="W80" s="414" t="s">
        <v>141</v>
      </c>
      <c r="X80" s="415" t="s">
        <v>141</v>
      </c>
      <c r="Y80" s="400">
        <v>80</v>
      </c>
    </row>
    <row r="81" spans="1:25" ht="13.5" customHeight="1">
      <c r="A81" s="679">
        <f>A79+1</f>
        <v>39</v>
      </c>
      <c r="B81" s="673" t="s">
        <v>292</v>
      </c>
      <c r="C81" s="404">
        <v>33.5</v>
      </c>
      <c r="D81" s="405">
        <v>53.4</v>
      </c>
      <c r="E81" s="405">
        <v>11</v>
      </c>
      <c r="F81" s="405">
        <v>2.1</v>
      </c>
      <c r="G81" s="405">
        <v>0</v>
      </c>
      <c r="H81" s="405"/>
      <c r="I81" s="405"/>
      <c r="J81" s="405"/>
      <c r="K81" s="406"/>
      <c r="L81" s="400">
        <v>81</v>
      </c>
      <c r="M81" s="663">
        <f>M79+1</f>
        <v>52</v>
      </c>
      <c r="N81" s="665" t="s">
        <v>293</v>
      </c>
      <c r="O81" s="407">
        <v>10.3</v>
      </c>
      <c r="P81" s="408">
        <v>65.400000000000006</v>
      </c>
      <c r="Q81" s="408">
        <v>24.3</v>
      </c>
      <c r="R81" s="408">
        <v>0</v>
      </c>
      <c r="S81" s="408">
        <v>0</v>
      </c>
      <c r="T81" s="408" t="s">
        <v>141</v>
      </c>
      <c r="U81" s="408" t="s">
        <v>141</v>
      </c>
      <c r="V81" s="408" t="s">
        <v>141</v>
      </c>
      <c r="W81" s="408" t="s">
        <v>141</v>
      </c>
      <c r="X81" s="409" t="s">
        <v>141</v>
      </c>
      <c r="Y81" s="400">
        <v>81</v>
      </c>
    </row>
    <row r="82" spans="1:25" ht="13.5" customHeight="1">
      <c r="A82" s="680"/>
      <c r="B82" s="674"/>
      <c r="C82" s="410">
        <v>42.9</v>
      </c>
      <c r="D82" s="411">
        <v>48.6</v>
      </c>
      <c r="E82" s="411">
        <v>7.3</v>
      </c>
      <c r="F82" s="411">
        <v>1.1000000000000001</v>
      </c>
      <c r="G82" s="411">
        <v>0</v>
      </c>
      <c r="H82" s="411"/>
      <c r="I82" s="411"/>
      <c r="J82" s="411"/>
      <c r="K82" s="412"/>
      <c r="L82" s="400">
        <v>82</v>
      </c>
      <c r="M82" s="664"/>
      <c r="N82" s="666"/>
      <c r="O82" s="413">
        <v>20</v>
      </c>
      <c r="P82" s="414">
        <v>58.1</v>
      </c>
      <c r="Q82" s="414">
        <v>21.3</v>
      </c>
      <c r="R82" s="414">
        <v>0.4</v>
      </c>
      <c r="S82" s="414">
        <v>0.2</v>
      </c>
      <c r="T82" s="414" t="s">
        <v>141</v>
      </c>
      <c r="U82" s="414" t="s">
        <v>141</v>
      </c>
      <c r="V82" s="414" t="s">
        <v>141</v>
      </c>
      <c r="W82" s="414" t="s">
        <v>141</v>
      </c>
      <c r="X82" s="415" t="s">
        <v>141</v>
      </c>
      <c r="Y82" s="400">
        <v>82</v>
      </c>
    </row>
    <row r="83" spans="1:25" ht="13.5" customHeight="1">
      <c r="A83" s="679">
        <f>A81+1</f>
        <v>40</v>
      </c>
      <c r="B83" s="673" t="s">
        <v>294</v>
      </c>
      <c r="C83" s="404">
        <v>60.5</v>
      </c>
      <c r="D83" s="405">
        <v>35.200000000000003</v>
      </c>
      <c r="E83" s="405">
        <v>3.4</v>
      </c>
      <c r="F83" s="405">
        <v>0.8</v>
      </c>
      <c r="G83" s="405">
        <v>0.1</v>
      </c>
      <c r="H83" s="405"/>
      <c r="I83" s="405"/>
      <c r="J83" s="405"/>
      <c r="K83" s="406"/>
      <c r="L83" s="400">
        <v>83</v>
      </c>
      <c r="M83" s="663">
        <f>M81+1</f>
        <v>53</v>
      </c>
      <c r="N83" s="665" t="s">
        <v>295</v>
      </c>
      <c r="O83" s="407">
        <v>39.700000000000003</v>
      </c>
      <c r="P83" s="408">
        <v>57.2</v>
      </c>
      <c r="Q83" s="408">
        <v>2.7</v>
      </c>
      <c r="R83" s="408">
        <v>0</v>
      </c>
      <c r="S83" s="408">
        <v>0.3</v>
      </c>
      <c r="T83" s="408" t="s">
        <v>141</v>
      </c>
      <c r="U83" s="408" t="s">
        <v>141</v>
      </c>
      <c r="V83" s="408" t="s">
        <v>141</v>
      </c>
      <c r="W83" s="408" t="s">
        <v>141</v>
      </c>
      <c r="X83" s="409" t="s">
        <v>141</v>
      </c>
      <c r="Y83" s="400">
        <v>83</v>
      </c>
    </row>
    <row r="84" spans="1:25" ht="13.5" customHeight="1">
      <c r="A84" s="680"/>
      <c r="B84" s="674"/>
      <c r="C84" s="410">
        <v>68.900000000000006</v>
      </c>
      <c r="D84" s="411">
        <v>28.3</v>
      </c>
      <c r="E84" s="411">
        <v>2.2000000000000002</v>
      </c>
      <c r="F84" s="411">
        <v>0.5</v>
      </c>
      <c r="G84" s="411">
        <v>0</v>
      </c>
      <c r="H84" s="411"/>
      <c r="I84" s="411"/>
      <c r="J84" s="411"/>
      <c r="K84" s="412"/>
      <c r="L84" s="400">
        <v>84</v>
      </c>
      <c r="M84" s="664"/>
      <c r="N84" s="666"/>
      <c r="O84" s="413">
        <v>49.7</v>
      </c>
      <c r="P84" s="414">
        <v>48.7</v>
      </c>
      <c r="Q84" s="414">
        <v>1.5</v>
      </c>
      <c r="R84" s="414">
        <v>0</v>
      </c>
      <c r="S84" s="414">
        <v>0.1</v>
      </c>
      <c r="T84" s="414" t="s">
        <v>141</v>
      </c>
      <c r="U84" s="414" t="s">
        <v>141</v>
      </c>
      <c r="V84" s="414" t="s">
        <v>141</v>
      </c>
      <c r="W84" s="414" t="s">
        <v>141</v>
      </c>
      <c r="X84" s="415" t="s">
        <v>141</v>
      </c>
      <c r="Y84" s="400">
        <v>84</v>
      </c>
    </row>
    <row r="85" spans="1:25" ht="13.5" customHeight="1">
      <c r="A85" s="679">
        <f>A83+1</f>
        <v>41</v>
      </c>
      <c r="B85" s="673" t="s">
        <v>296</v>
      </c>
      <c r="C85" s="404">
        <v>31.8</v>
      </c>
      <c r="D85" s="405">
        <v>49.7</v>
      </c>
      <c r="E85" s="405">
        <v>15.5</v>
      </c>
      <c r="F85" s="405">
        <v>3</v>
      </c>
      <c r="G85" s="405">
        <v>0.1</v>
      </c>
      <c r="H85" s="405"/>
      <c r="I85" s="405"/>
      <c r="J85" s="405"/>
      <c r="K85" s="406"/>
      <c r="L85" s="400">
        <v>85</v>
      </c>
      <c r="M85" s="663">
        <f>M83+1</f>
        <v>54</v>
      </c>
      <c r="N85" s="665" t="s">
        <v>297</v>
      </c>
      <c r="O85" s="407">
        <v>28.4</v>
      </c>
      <c r="P85" s="408">
        <v>61.3</v>
      </c>
      <c r="Q85" s="408">
        <v>10.3</v>
      </c>
      <c r="R85" s="408">
        <v>0</v>
      </c>
      <c r="S85" s="408">
        <v>0</v>
      </c>
      <c r="T85" s="408"/>
      <c r="U85" s="408" t="s">
        <v>141</v>
      </c>
      <c r="V85" s="408" t="s">
        <v>141</v>
      </c>
      <c r="W85" s="408" t="s">
        <v>141</v>
      </c>
      <c r="X85" s="409" t="s">
        <v>141</v>
      </c>
      <c r="Y85" s="400">
        <v>85</v>
      </c>
    </row>
    <row r="86" spans="1:25" ht="13.5" customHeight="1">
      <c r="A86" s="680"/>
      <c r="B86" s="674"/>
      <c r="C86" s="410">
        <v>37</v>
      </c>
      <c r="D86" s="411">
        <v>47.6</v>
      </c>
      <c r="E86" s="411">
        <v>13</v>
      </c>
      <c r="F86" s="411">
        <v>2.2999999999999998</v>
      </c>
      <c r="G86" s="411">
        <v>0</v>
      </c>
      <c r="H86" s="411"/>
      <c r="I86" s="411"/>
      <c r="J86" s="411"/>
      <c r="K86" s="412"/>
      <c r="L86" s="400">
        <v>86</v>
      </c>
      <c r="M86" s="664"/>
      <c r="N86" s="666"/>
      <c r="O86" s="413">
        <v>31.1</v>
      </c>
      <c r="P86" s="414">
        <v>60.3</v>
      </c>
      <c r="Q86" s="414">
        <v>8.5</v>
      </c>
      <c r="R86" s="414">
        <v>0</v>
      </c>
      <c r="S86" s="414">
        <v>0.1</v>
      </c>
      <c r="T86" s="414"/>
      <c r="U86" s="414" t="s">
        <v>141</v>
      </c>
      <c r="V86" s="414" t="s">
        <v>141</v>
      </c>
      <c r="W86" s="414" t="s">
        <v>141</v>
      </c>
      <c r="X86" s="415" t="s">
        <v>141</v>
      </c>
      <c r="Y86" s="400">
        <v>86</v>
      </c>
    </row>
    <row r="87" spans="1:25" ht="13.5" customHeight="1">
      <c r="A87" s="679">
        <f>A85+1</f>
        <v>42</v>
      </c>
      <c r="B87" s="673" t="s">
        <v>298</v>
      </c>
      <c r="C87" s="404">
        <v>81.599999999999994</v>
      </c>
      <c r="D87" s="405">
        <v>14</v>
      </c>
      <c r="E87" s="405">
        <v>2.9</v>
      </c>
      <c r="F87" s="405">
        <v>1.3</v>
      </c>
      <c r="G87" s="405">
        <v>0.1</v>
      </c>
      <c r="H87" s="405"/>
      <c r="I87" s="405"/>
      <c r="J87" s="405"/>
      <c r="K87" s="406"/>
      <c r="L87" s="400">
        <v>87</v>
      </c>
      <c r="M87" s="663">
        <f>M85+1</f>
        <v>55</v>
      </c>
      <c r="N87" s="665" t="s">
        <v>299</v>
      </c>
      <c r="O87" s="407">
        <v>14</v>
      </c>
      <c r="P87" s="408">
        <v>62.7</v>
      </c>
      <c r="Q87" s="408">
        <v>23.3</v>
      </c>
      <c r="R87" s="408">
        <v>0</v>
      </c>
      <c r="S87" s="408">
        <v>0</v>
      </c>
      <c r="T87" s="408"/>
      <c r="U87" s="408" t="s">
        <v>141</v>
      </c>
      <c r="V87" s="408" t="s">
        <v>141</v>
      </c>
      <c r="W87" s="408" t="s">
        <v>141</v>
      </c>
      <c r="X87" s="409" t="s">
        <v>141</v>
      </c>
      <c r="Y87" s="400">
        <v>87</v>
      </c>
    </row>
    <row r="88" spans="1:25" ht="13.5" customHeight="1">
      <c r="A88" s="680"/>
      <c r="B88" s="674"/>
      <c r="C88" s="410">
        <v>83.1</v>
      </c>
      <c r="D88" s="411">
        <v>13.5</v>
      </c>
      <c r="E88" s="411">
        <v>2.4</v>
      </c>
      <c r="F88" s="411">
        <v>1</v>
      </c>
      <c r="G88" s="411">
        <v>0.1</v>
      </c>
      <c r="H88" s="411"/>
      <c r="I88" s="411"/>
      <c r="J88" s="411"/>
      <c r="K88" s="412"/>
      <c r="L88" s="400">
        <v>88</v>
      </c>
      <c r="M88" s="664"/>
      <c r="N88" s="666"/>
      <c r="O88" s="413">
        <v>14.1</v>
      </c>
      <c r="P88" s="414">
        <v>62</v>
      </c>
      <c r="Q88" s="414">
        <v>23.5</v>
      </c>
      <c r="R88" s="414">
        <v>0.2</v>
      </c>
      <c r="S88" s="414">
        <v>0.2</v>
      </c>
      <c r="T88" s="414"/>
      <c r="U88" s="414" t="s">
        <v>141</v>
      </c>
      <c r="V88" s="414" t="s">
        <v>141</v>
      </c>
      <c r="W88" s="414" t="s">
        <v>141</v>
      </c>
      <c r="X88" s="415" t="s">
        <v>141</v>
      </c>
      <c r="Y88" s="400">
        <v>88</v>
      </c>
    </row>
    <row r="89" spans="1:25" ht="13.5" customHeight="1">
      <c r="A89" s="679">
        <f>A87+1</f>
        <v>43</v>
      </c>
      <c r="B89" s="673" t="s">
        <v>300</v>
      </c>
      <c r="C89" s="404">
        <v>66.2</v>
      </c>
      <c r="D89" s="405">
        <v>26</v>
      </c>
      <c r="E89" s="405">
        <v>5.2</v>
      </c>
      <c r="F89" s="405">
        <v>2.6</v>
      </c>
      <c r="G89" s="405">
        <v>0.1</v>
      </c>
      <c r="H89" s="405"/>
      <c r="I89" s="405"/>
      <c r="J89" s="405"/>
      <c r="K89" s="406"/>
      <c r="L89" s="400">
        <v>89</v>
      </c>
      <c r="M89" s="663">
        <f>M87+1</f>
        <v>56</v>
      </c>
      <c r="N89" s="665" t="s">
        <v>301</v>
      </c>
      <c r="O89" s="407">
        <v>13.4</v>
      </c>
      <c r="P89" s="408">
        <v>52.1</v>
      </c>
      <c r="Q89" s="408">
        <v>32.200000000000003</v>
      </c>
      <c r="R89" s="408">
        <v>2.4</v>
      </c>
      <c r="S89" s="408">
        <v>0</v>
      </c>
      <c r="T89" s="408"/>
      <c r="U89" s="408" t="s">
        <v>141</v>
      </c>
      <c r="V89" s="408" t="s">
        <v>141</v>
      </c>
      <c r="W89" s="408" t="s">
        <v>141</v>
      </c>
      <c r="X89" s="409" t="s">
        <v>141</v>
      </c>
      <c r="Y89" s="400">
        <v>89</v>
      </c>
    </row>
    <row r="90" spans="1:25" ht="13.5" customHeight="1">
      <c r="A90" s="680"/>
      <c r="B90" s="674"/>
      <c r="C90" s="410">
        <v>71.2</v>
      </c>
      <c r="D90" s="411">
        <v>22.6</v>
      </c>
      <c r="E90" s="411">
        <v>4.2</v>
      </c>
      <c r="F90" s="411">
        <v>1.9</v>
      </c>
      <c r="G90" s="411">
        <v>0.2</v>
      </c>
      <c r="H90" s="411"/>
      <c r="I90" s="411"/>
      <c r="J90" s="411"/>
      <c r="K90" s="412"/>
      <c r="L90" s="400">
        <v>90</v>
      </c>
      <c r="M90" s="664"/>
      <c r="N90" s="666"/>
      <c r="O90" s="413">
        <v>16.7</v>
      </c>
      <c r="P90" s="414">
        <v>51.7</v>
      </c>
      <c r="Q90" s="414">
        <v>29.8</v>
      </c>
      <c r="R90" s="414">
        <v>1.6</v>
      </c>
      <c r="S90" s="414">
        <v>0.2</v>
      </c>
      <c r="T90" s="414"/>
      <c r="U90" s="414" t="s">
        <v>141</v>
      </c>
      <c r="V90" s="414" t="s">
        <v>141</v>
      </c>
      <c r="W90" s="414" t="s">
        <v>141</v>
      </c>
      <c r="X90" s="415" t="s">
        <v>141</v>
      </c>
      <c r="Y90" s="400">
        <v>90</v>
      </c>
    </row>
    <row r="91" spans="1:25" ht="13.5" customHeight="1">
      <c r="A91" s="679">
        <f>A89+1</f>
        <v>44</v>
      </c>
      <c r="B91" s="673" t="s">
        <v>302</v>
      </c>
      <c r="C91" s="404">
        <v>35.799999999999997</v>
      </c>
      <c r="D91" s="405">
        <v>38.700000000000003</v>
      </c>
      <c r="E91" s="405">
        <v>17.7</v>
      </c>
      <c r="F91" s="405">
        <v>7.4</v>
      </c>
      <c r="G91" s="405">
        <v>0.30000000000000004</v>
      </c>
      <c r="H91" s="405"/>
      <c r="I91" s="405"/>
      <c r="J91" s="405"/>
      <c r="K91" s="406"/>
      <c r="L91" s="400">
        <v>91</v>
      </c>
      <c r="M91" s="663">
        <f>M89+1</f>
        <v>57</v>
      </c>
      <c r="N91" s="665" t="s">
        <v>303</v>
      </c>
      <c r="O91" s="407">
        <v>8.9</v>
      </c>
      <c r="P91" s="408">
        <v>23.6</v>
      </c>
      <c r="Q91" s="408">
        <v>50.3</v>
      </c>
      <c r="R91" s="408">
        <v>17.100000000000001</v>
      </c>
      <c r="S91" s="408">
        <v>0</v>
      </c>
      <c r="T91" s="408"/>
      <c r="U91" s="408" t="s">
        <v>141</v>
      </c>
      <c r="V91" s="408" t="s">
        <v>141</v>
      </c>
      <c r="W91" s="408" t="s">
        <v>141</v>
      </c>
      <c r="X91" s="409" t="s">
        <v>141</v>
      </c>
      <c r="Y91" s="400">
        <v>91</v>
      </c>
    </row>
    <row r="92" spans="1:25" ht="13.5" customHeight="1">
      <c r="A92" s="680"/>
      <c r="B92" s="674"/>
      <c r="C92" s="410">
        <v>37.4</v>
      </c>
      <c r="D92" s="411">
        <v>39.799999999999997</v>
      </c>
      <c r="E92" s="411">
        <v>16.3</v>
      </c>
      <c r="F92" s="411">
        <v>5.9</v>
      </c>
      <c r="G92" s="411">
        <v>0.6</v>
      </c>
      <c r="H92" s="411"/>
      <c r="I92" s="411"/>
      <c r="J92" s="411"/>
      <c r="K92" s="412"/>
      <c r="L92" s="400">
        <v>92</v>
      </c>
      <c r="M92" s="664"/>
      <c r="N92" s="666"/>
      <c r="O92" s="413">
        <v>15.6</v>
      </c>
      <c r="P92" s="414">
        <v>27.1</v>
      </c>
      <c r="Q92" s="414">
        <v>41.9</v>
      </c>
      <c r="R92" s="414">
        <v>15.3</v>
      </c>
      <c r="S92" s="414">
        <v>0.2</v>
      </c>
      <c r="T92" s="414"/>
      <c r="U92" s="414" t="s">
        <v>141</v>
      </c>
      <c r="V92" s="414" t="s">
        <v>141</v>
      </c>
      <c r="W92" s="414" t="s">
        <v>141</v>
      </c>
      <c r="X92" s="415" t="s">
        <v>141</v>
      </c>
      <c r="Y92" s="400">
        <v>92</v>
      </c>
    </row>
    <row r="93" spans="1:25" ht="13.5" customHeight="1">
      <c r="A93" s="679">
        <f>A91+1</f>
        <v>45</v>
      </c>
      <c r="B93" s="673" t="s">
        <v>304</v>
      </c>
      <c r="C93" s="404">
        <v>32</v>
      </c>
      <c r="D93" s="405">
        <v>44.3</v>
      </c>
      <c r="E93" s="405">
        <v>18</v>
      </c>
      <c r="F93" s="405">
        <v>5.4</v>
      </c>
      <c r="G93" s="405">
        <v>0.4</v>
      </c>
      <c r="H93" s="405"/>
      <c r="I93" s="405"/>
      <c r="J93" s="405"/>
      <c r="K93" s="406"/>
      <c r="L93" s="400">
        <v>93</v>
      </c>
      <c r="M93" s="663">
        <f>M91+1</f>
        <v>58</v>
      </c>
      <c r="N93" s="665" t="s">
        <v>305</v>
      </c>
      <c r="O93" s="407">
        <v>12.7</v>
      </c>
      <c r="P93" s="408">
        <v>25.7</v>
      </c>
      <c r="Q93" s="408">
        <v>42.5</v>
      </c>
      <c r="R93" s="408">
        <v>19.2</v>
      </c>
      <c r="S93" s="408">
        <v>0</v>
      </c>
      <c r="T93" s="408" t="s">
        <v>141</v>
      </c>
      <c r="U93" s="408" t="s">
        <v>141</v>
      </c>
      <c r="V93" s="408" t="s">
        <v>141</v>
      </c>
      <c r="W93" s="408" t="s">
        <v>141</v>
      </c>
      <c r="X93" s="409" t="s">
        <v>141</v>
      </c>
      <c r="Y93" s="400">
        <v>93</v>
      </c>
    </row>
    <row r="94" spans="1:25" ht="13.5" customHeight="1">
      <c r="A94" s="680"/>
      <c r="B94" s="674"/>
      <c r="C94" s="410">
        <v>41.6</v>
      </c>
      <c r="D94" s="411">
        <v>41.6</v>
      </c>
      <c r="E94" s="411">
        <v>12.7</v>
      </c>
      <c r="F94" s="411">
        <v>3.5</v>
      </c>
      <c r="G94" s="411">
        <v>0.6</v>
      </c>
      <c r="H94" s="411"/>
      <c r="I94" s="411"/>
      <c r="J94" s="411"/>
      <c r="K94" s="412"/>
      <c r="L94" s="400">
        <v>94</v>
      </c>
      <c r="M94" s="664"/>
      <c r="N94" s="666"/>
      <c r="O94" s="413">
        <v>25.2</v>
      </c>
      <c r="P94" s="414">
        <v>25.8</v>
      </c>
      <c r="Q94" s="414">
        <v>31.4</v>
      </c>
      <c r="R94" s="414">
        <v>17.5</v>
      </c>
      <c r="S94" s="414">
        <v>0.2</v>
      </c>
      <c r="T94" s="414" t="s">
        <v>141</v>
      </c>
      <c r="U94" s="414" t="s">
        <v>141</v>
      </c>
      <c r="V94" s="414" t="s">
        <v>141</v>
      </c>
      <c r="W94" s="414" t="s">
        <v>141</v>
      </c>
      <c r="X94" s="415" t="s">
        <v>141</v>
      </c>
      <c r="Y94" s="400">
        <v>94</v>
      </c>
    </row>
    <row r="95" spans="1:25" ht="13.5" customHeight="1">
      <c r="A95" s="679">
        <f>A93+1</f>
        <v>46</v>
      </c>
      <c r="B95" s="673" t="s">
        <v>306</v>
      </c>
      <c r="C95" s="404">
        <v>14.5</v>
      </c>
      <c r="D95" s="405">
        <v>33.9</v>
      </c>
      <c r="E95" s="405">
        <v>35.9</v>
      </c>
      <c r="F95" s="405">
        <v>15.1</v>
      </c>
      <c r="G95" s="405">
        <v>0.5</v>
      </c>
      <c r="H95" s="405"/>
      <c r="I95" s="405"/>
      <c r="J95" s="405"/>
      <c r="K95" s="406"/>
      <c r="L95" s="400">
        <v>95</v>
      </c>
      <c r="M95" s="663">
        <f>M93+1</f>
        <v>59</v>
      </c>
      <c r="N95" s="665" t="s">
        <v>307</v>
      </c>
      <c r="O95" s="407">
        <v>46.9</v>
      </c>
      <c r="P95" s="408">
        <v>52.1</v>
      </c>
      <c r="Q95" s="408">
        <v>1</v>
      </c>
      <c r="R95" s="408">
        <v>0</v>
      </c>
      <c r="S95" s="408"/>
      <c r="T95" s="408" t="s">
        <v>141</v>
      </c>
      <c r="U95" s="408" t="s">
        <v>141</v>
      </c>
      <c r="V95" s="408" t="s">
        <v>141</v>
      </c>
      <c r="W95" s="408" t="s">
        <v>141</v>
      </c>
      <c r="X95" s="409" t="s">
        <v>141</v>
      </c>
      <c r="Y95" s="400">
        <v>95</v>
      </c>
    </row>
    <row r="96" spans="1:25" ht="13.5" customHeight="1">
      <c r="A96" s="680"/>
      <c r="B96" s="674"/>
      <c r="C96" s="410">
        <v>25.8</v>
      </c>
      <c r="D96" s="411">
        <v>39.6</v>
      </c>
      <c r="E96" s="411">
        <v>26</v>
      </c>
      <c r="F96" s="411">
        <v>7.9</v>
      </c>
      <c r="G96" s="411">
        <v>0.6</v>
      </c>
      <c r="H96" s="411"/>
      <c r="I96" s="411"/>
      <c r="J96" s="411"/>
      <c r="K96" s="412"/>
      <c r="L96" s="400">
        <v>96</v>
      </c>
      <c r="M96" s="664"/>
      <c r="N96" s="666"/>
      <c r="O96" s="413">
        <v>55.3</v>
      </c>
      <c r="P96" s="414">
        <v>43.4</v>
      </c>
      <c r="Q96" s="414">
        <v>1.2</v>
      </c>
      <c r="R96" s="414">
        <v>0.2</v>
      </c>
      <c r="S96" s="414"/>
      <c r="T96" s="414" t="s">
        <v>141</v>
      </c>
      <c r="U96" s="414" t="s">
        <v>141</v>
      </c>
      <c r="V96" s="414" t="s">
        <v>141</v>
      </c>
      <c r="W96" s="414" t="s">
        <v>141</v>
      </c>
      <c r="X96" s="415" t="s">
        <v>141</v>
      </c>
      <c r="Y96" s="400">
        <v>96</v>
      </c>
    </row>
    <row r="97" spans="1:25" ht="13.5" customHeight="1">
      <c r="A97" s="679">
        <f>A95+1</f>
        <v>47</v>
      </c>
      <c r="B97" s="673" t="s">
        <v>308</v>
      </c>
      <c r="C97" s="404">
        <v>23.9</v>
      </c>
      <c r="D97" s="405">
        <v>45.4</v>
      </c>
      <c r="E97" s="405">
        <v>24.2</v>
      </c>
      <c r="F97" s="405">
        <v>6.3</v>
      </c>
      <c r="G97" s="405">
        <v>0.1</v>
      </c>
      <c r="H97" s="405"/>
      <c r="I97" s="405"/>
      <c r="J97" s="405"/>
      <c r="K97" s="406"/>
      <c r="L97" s="400">
        <v>97</v>
      </c>
      <c r="M97" s="663">
        <f>M95+1</f>
        <v>60</v>
      </c>
      <c r="N97" s="665" t="s">
        <v>309</v>
      </c>
      <c r="O97" s="407">
        <v>40.1</v>
      </c>
      <c r="P97" s="408">
        <v>56.8</v>
      </c>
      <c r="Q97" s="408">
        <v>3.1</v>
      </c>
      <c r="R97" s="408">
        <v>0</v>
      </c>
      <c r="S97" s="408"/>
      <c r="T97" s="408" t="s">
        <v>141</v>
      </c>
      <c r="U97" s="408" t="s">
        <v>141</v>
      </c>
      <c r="V97" s="408" t="s">
        <v>141</v>
      </c>
      <c r="W97" s="408" t="s">
        <v>141</v>
      </c>
      <c r="X97" s="409" t="s">
        <v>141</v>
      </c>
      <c r="Y97" s="400">
        <v>97</v>
      </c>
    </row>
    <row r="98" spans="1:25" ht="13.5" customHeight="1">
      <c r="A98" s="680"/>
      <c r="B98" s="674"/>
      <c r="C98" s="410">
        <v>30.7</v>
      </c>
      <c r="D98" s="411">
        <v>47.1</v>
      </c>
      <c r="E98" s="411">
        <v>18.2</v>
      </c>
      <c r="F98" s="411">
        <v>3.9</v>
      </c>
      <c r="G98" s="411">
        <v>0.2</v>
      </c>
      <c r="H98" s="411"/>
      <c r="I98" s="411"/>
      <c r="J98" s="411"/>
      <c r="K98" s="412"/>
      <c r="L98" s="400">
        <v>98</v>
      </c>
      <c r="M98" s="664"/>
      <c r="N98" s="666"/>
      <c r="O98" s="413">
        <v>46.2</v>
      </c>
      <c r="P98" s="414">
        <v>50.8</v>
      </c>
      <c r="Q98" s="414">
        <v>2.9</v>
      </c>
      <c r="R98" s="414">
        <v>0.2</v>
      </c>
      <c r="S98" s="414"/>
      <c r="T98" s="414" t="s">
        <v>141</v>
      </c>
      <c r="U98" s="414" t="s">
        <v>141</v>
      </c>
      <c r="V98" s="414" t="s">
        <v>141</v>
      </c>
      <c r="W98" s="414" t="s">
        <v>141</v>
      </c>
      <c r="X98" s="415" t="s">
        <v>141</v>
      </c>
      <c r="Y98" s="400">
        <v>98</v>
      </c>
    </row>
    <row r="99" spans="1:25" ht="13.5" customHeight="1">
      <c r="A99" s="679">
        <f>A97+1</f>
        <v>48</v>
      </c>
      <c r="B99" s="673" t="s">
        <v>310</v>
      </c>
      <c r="C99" s="404">
        <v>47.3</v>
      </c>
      <c r="D99" s="405">
        <v>33.4</v>
      </c>
      <c r="E99" s="405">
        <v>14.4</v>
      </c>
      <c r="F99" s="405">
        <v>4.8</v>
      </c>
      <c r="G99" s="405">
        <v>0.1</v>
      </c>
      <c r="H99" s="405"/>
      <c r="I99" s="405"/>
      <c r="J99" s="405"/>
      <c r="K99" s="406"/>
      <c r="L99" s="400">
        <v>99</v>
      </c>
      <c r="M99" s="663">
        <f>M97+1</f>
        <v>61</v>
      </c>
      <c r="N99" s="665" t="s">
        <v>311</v>
      </c>
      <c r="O99" s="407">
        <v>61</v>
      </c>
      <c r="P99" s="408">
        <v>37.299999999999997</v>
      </c>
      <c r="Q99" s="408">
        <v>1.7</v>
      </c>
      <c r="R99" s="408">
        <v>0</v>
      </c>
      <c r="S99" s="408"/>
      <c r="T99" s="408" t="s">
        <v>141</v>
      </c>
      <c r="U99" s="408" t="s">
        <v>141</v>
      </c>
      <c r="V99" s="408" t="s">
        <v>141</v>
      </c>
      <c r="W99" s="408" t="s">
        <v>141</v>
      </c>
      <c r="X99" s="409" t="s">
        <v>141</v>
      </c>
      <c r="Y99" s="400">
        <v>99</v>
      </c>
    </row>
    <row r="100" spans="1:25" ht="13.5" customHeight="1">
      <c r="A100" s="680"/>
      <c r="B100" s="674"/>
      <c r="C100" s="410">
        <v>53.2</v>
      </c>
      <c r="D100" s="411">
        <v>31.9</v>
      </c>
      <c r="E100" s="411">
        <v>11.3</v>
      </c>
      <c r="F100" s="411">
        <v>3.4</v>
      </c>
      <c r="G100" s="411">
        <v>0.2</v>
      </c>
      <c r="H100" s="411"/>
      <c r="I100" s="411"/>
      <c r="J100" s="411"/>
      <c r="K100" s="412"/>
      <c r="L100" s="400">
        <v>100</v>
      </c>
      <c r="M100" s="664"/>
      <c r="N100" s="666"/>
      <c r="O100" s="413">
        <v>34.299999999999997</v>
      </c>
      <c r="P100" s="414">
        <v>56.6</v>
      </c>
      <c r="Q100" s="414">
        <v>8.9</v>
      </c>
      <c r="R100" s="414">
        <v>0.2</v>
      </c>
      <c r="S100" s="414"/>
      <c r="T100" s="414" t="s">
        <v>141</v>
      </c>
      <c r="U100" s="414" t="s">
        <v>141</v>
      </c>
      <c r="V100" s="414" t="s">
        <v>141</v>
      </c>
      <c r="W100" s="414" t="s">
        <v>141</v>
      </c>
      <c r="X100" s="415" t="s">
        <v>141</v>
      </c>
      <c r="Y100" s="400">
        <v>100</v>
      </c>
    </row>
    <row r="101" spans="1:25" ht="13.5" customHeight="1">
      <c r="A101" s="679">
        <f>A99+1</f>
        <v>49</v>
      </c>
      <c r="B101" s="673" t="s">
        <v>312</v>
      </c>
      <c r="C101" s="404">
        <v>38.6</v>
      </c>
      <c r="D101" s="405">
        <v>39.4</v>
      </c>
      <c r="E101" s="405">
        <v>17.5</v>
      </c>
      <c r="F101" s="405">
        <v>4.5</v>
      </c>
      <c r="G101" s="405">
        <v>0.1</v>
      </c>
      <c r="H101" s="405"/>
      <c r="I101" s="405"/>
      <c r="J101" s="405"/>
      <c r="K101" s="406"/>
      <c r="L101" s="400">
        <v>101</v>
      </c>
      <c r="M101" s="663">
        <f>M99+1</f>
        <v>62</v>
      </c>
      <c r="N101" s="665" t="s">
        <v>313</v>
      </c>
      <c r="O101" s="407">
        <v>43.5</v>
      </c>
      <c r="P101" s="408">
        <v>53.8</v>
      </c>
      <c r="Q101" s="408">
        <v>2.7</v>
      </c>
      <c r="R101" s="408">
        <v>0</v>
      </c>
      <c r="S101" s="408"/>
      <c r="T101" s="408" t="s">
        <v>141</v>
      </c>
      <c r="U101" s="408" t="s">
        <v>141</v>
      </c>
      <c r="V101" s="408" t="s">
        <v>141</v>
      </c>
      <c r="W101" s="408" t="s">
        <v>141</v>
      </c>
      <c r="X101" s="409" t="s">
        <v>141</v>
      </c>
      <c r="Y101" s="400">
        <v>101</v>
      </c>
    </row>
    <row r="102" spans="1:25" ht="13.5" customHeight="1">
      <c r="A102" s="680"/>
      <c r="B102" s="674"/>
      <c r="C102" s="410">
        <v>45.2</v>
      </c>
      <c r="D102" s="411">
        <v>38.200000000000003</v>
      </c>
      <c r="E102" s="411">
        <v>13.5</v>
      </c>
      <c r="F102" s="411">
        <v>3</v>
      </c>
      <c r="G102" s="411">
        <v>0.2</v>
      </c>
      <c r="H102" s="411"/>
      <c r="I102" s="411"/>
      <c r="J102" s="411"/>
      <c r="K102" s="412"/>
      <c r="L102" s="400">
        <v>102</v>
      </c>
      <c r="M102" s="664"/>
      <c r="N102" s="666"/>
      <c r="O102" s="413">
        <v>25.2</v>
      </c>
      <c r="P102" s="414">
        <v>65</v>
      </c>
      <c r="Q102" s="414">
        <v>9.5</v>
      </c>
      <c r="R102" s="414">
        <v>0.2</v>
      </c>
      <c r="S102" s="414"/>
      <c r="T102" s="414" t="s">
        <v>141</v>
      </c>
      <c r="U102" s="414" t="s">
        <v>141</v>
      </c>
      <c r="V102" s="414" t="s">
        <v>141</v>
      </c>
      <c r="W102" s="414" t="s">
        <v>141</v>
      </c>
      <c r="X102" s="415" t="s">
        <v>141</v>
      </c>
      <c r="Y102" s="400">
        <v>102</v>
      </c>
    </row>
    <row r="103" spans="1:25" ht="13.5" customHeight="1">
      <c r="A103" s="679">
        <f>A101+1</f>
        <v>50</v>
      </c>
      <c r="B103" s="673" t="s">
        <v>314</v>
      </c>
      <c r="C103" s="404">
        <v>23.1</v>
      </c>
      <c r="D103" s="405">
        <v>43.6</v>
      </c>
      <c r="E103" s="405">
        <v>25.9</v>
      </c>
      <c r="F103" s="405">
        <v>7.3</v>
      </c>
      <c r="G103" s="405">
        <v>0.1</v>
      </c>
      <c r="H103" s="405"/>
      <c r="I103" s="405"/>
      <c r="J103" s="405"/>
      <c r="K103" s="406"/>
      <c r="L103" s="400">
        <v>103</v>
      </c>
      <c r="M103" s="663">
        <f>M101+1</f>
        <v>63</v>
      </c>
      <c r="N103" s="665" t="s">
        <v>315</v>
      </c>
      <c r="O103" s="407">
        <v>33.200000000000003</v>
      </c>
      <c r="P103" s="408">
        <v>62</v>
      </c>
      <c r="Q103" s="408">
        <v>2.4</v>
      </c>
      <c r="R103" s="408">
        <v>2.1</v>
      </c>
      <c r="S103" s="408">
        <v>0.3</v>
      </c>
      <c r="T103" s="408" t="s">
        <v>141</v>
      </c>
      <c r="U103" s="408" t="s">
        <v>141</v>
      </c>
      <c r="V103" s="408" t="s">
        <v>141</v>
      </c>
      <c r="W103" s="408" t="s">
        <v>141</v>
      </c>
      <c r="X103" s="409" t="s">
        <v>141</v>
      </c>
      <c r="Y103" s="400">
        <v>103</v>
      </c>
    </row>
    <row r="104" spans="1:25" ht="13.5" customHeight="1">
      <c r="A104" s="680"/>
      <c r="B104" s="674"/>
      <c r="C104" s="410">
        <v>29.4</v>
      </c>
      <c r="D104" s="411">
        <v>46.3</v>
      </c>
      <c r="E104" s="411">
        <v>19.8</v>
      </c>
      <c r="F104" s="411">
        <v>4.4000000000000004</v>
      </c>
      <c r="G104" s="411">
        <v>0.2</v>
      </c>
      <c r="H104" s="411"/>
      <c r="I104" s="411"/>
      <c r="J104" s="411"/>
      <c r="K104" s="412"/>
      <c r="L104" s="400">
        <v>104</v>
      </c>
      <c r="M104" s="664"/>
      <c r="N104" s="666"/>
      <c r="O104" s="413">
        <v>34.700000000000003</v>
      </c>
      <c r="P104" s="414">
        <v>58.5</v>
      </c>
      <c r="Q104" s="414">
        <v>3.7</v>
      </c>
      <c r="R104" s="414">
        <v>3</v>
      </c>
      <c r="S104" s="414">
        <v>0.2</v>
      </c>
      <c r="T104" s="414" t="s">
        <v>141</v>
      </c>
      <c r="U104" s="414" t="s">
        <v>141</v>
      </c>
      <c r="V104" s="414" t="s">
        <v>141</v>
      </c>
      <c r="W104" s="414" t="s">
        <v>141</v>
      </c>
      <c r="X104" s="415" t="s">
        <v>141</v>
      </c>
      <c r="Y104" s="400">
        <v>104</v>
      </c>
    </row>
    <row r="105" spans="1:25" ht="13.5" customHeight="1">
      <c r="A105" s="679">
        <f>A103+1</f>
        <v>51</v>
      </c>
      <c r="B105" s="673" t="s">
        <v>316</v>
      </c>
      <c r="C105" s="404">
        <v>26.5</v>
      </c>
      <c r="D105" s="405">
        <v>43.4</v>
      </c>
      <c r="E105" s="405">
        <v>24</v>
      </c>
      <c r="F105" s="405">
        <v>5.8</v>
      </c>
      <c r="G105" s="405">
        <v>0.1</v>
      </c>
      <c r="H105" s="405"/>
      <c r="I105" s="405"/>
      <c r="J105" s="405"/>
      <c r="K105" s="406"/>
      <c r="L105" s="400">
        <v>105</v>
      </c>
      <c r="M105" s="663">
        <f>M103+1</f>
        <v>64</v>
      </c>
      <c r="N105" s="665" t="s">
        <v>317</v>
      </c>
      <c r="O105" s="407">
        <v>27.7</v>
      </c>
      <c r="P105" s="408">
        <v>39</v>
      </c>
      <c r="Q105" s="408">
        <v>28.1</v>
      </c>
      <c r="R105" s="408">
        <v>4.5</v>
      </c>
      <c r="S105" s="408">
        <v>0.7</v>
      </c>
      <c r="T105" s="408">
        <v>0</v>
      </c>
      <c r="U105" s="408" t="s">
        <v>141</v>
      </c>
      <c r="V105" s="408" t="s">
        <v>141</v>
      </c>
      <c r="W105" s="408" t="s">
        <v>141</v>
      </c>
      <c r="X105" s="409" t="s">
        <v>141</v>
      </c>
      <c r="Y105" s="400">
        <v>105</v>
      </c>
    </row>
    <row r="106" spans="1:25" ht="13.5" customHeight="1">
      <c r="A106" s="680"/>
      <c r="B106" s="674"/>
      <c r="C106" s="410">
        <v>33.4</v>
      </c>
      <c r="D106" s="411">
        <v>43.7</v>
      </c>
      <c r="E106" s="411">
        <v>18.7</v>
      </c>
      <c r="F106" s="411">
        <v>4</v>
      </c>
      <c r="G106" s="411">
        <v>0.2</v>
      </c>
      <c r="H106" s="411"/>
      <c r="I106" s="411"/>
      <c r="J106" s="411"/>
      <c r="K106" s="412"/>
      <c r="L106" s="400">
        <v>106</v>
      </c>
      <c r="M106" s="664"/>
      <c r="N106" s="666"/>
      <c r="O106" s="413">
        <v>22.6</v>
      </c>
      <c r="P106" s="414">
        <v>11</v>
      </c>
      <c r="Q106" s="414">
        <v>11.7</v>
      </c>
      <c r="R106" s="414">
        <v>15.4</v>
      </c>
      <c r="S106" s="414">
        <v>39.1</v>
      </c>
      <c r="T106" s="414">
        <v>0.2</v>
      </c>
      <c r="U106" s="414" t="s">
        <v>141</v>
      </c>
      <c r="V106" s="414" t="s">
        <v>141</v>
      </c>
      <c r="W106" s="414" t="s">
        <v>141</v>
      </c>
      <c r="X106" s="415" t="s">
        <v>141</v>
      </c>
      <c r="Y106" s="400">
        <v>106</v>
      </c>
    </row>
    <row r="107" spans="1:25" ht="13.5" customHeight="1">
      <c r="A107" s="679">
        <f>A105+1</f>
        <v>52</v>
      </c>
      <c r="B107" s="673" t="s">
        <v>318</v>
      </c>
      <c r="C107" s="404">
        <v>19.3</v>
      </c>
      <c r="D107" s="405">
        <v>36.700000000000003</v>
      </c>
      <c r="E107" s="405">
        <v>31.6</v>
      </c>
      <c r="F107" s="405">
        <v>12.2</v>
      </c>
      <c r="G107" s="405">
        <v>0.1</v>
      </c>
      <c r="H107" s="405"/>
      <c r="I107" s="405"/>
      <c r="J107" s="405"/>
      <c r="K107" s="406"/>
      <c r="L107" s="400">
        <v>107</v>
      </c>
      <c r="M107" s="663">
        <f>M105+1</f>
        <v>65</v>
      </c>
      <c r="N107" s="665" t="s">
        <v>319</v>
      </c>
      <c r="O107" s="407">
        <v>20.9</v>
      </c>
      <c r="P107" s="408">
        <v>35.6</v>
      </c>
      <c r="Q107" s="408">
        <v>28.8</v>
      </c>
      <c r="R107" s="408">
        <v>12</v>
      </c>
      <c r="S107" s="408">
        <v>2.7</v>
      </c>
      <c r="T107" s="408">
        <v>0</v>
      </c>
      <c r="U107" s="408" t="s">
        <v>141</v>
      </c>
      <c r="V107" s="408" t="s">
        <v>141</v>
      </c>
      <c r="W107" s="408" t="s">
        <v>141</v>
      </c>
      <c r="X107" s="409" t="s">
        <v>141</v>
      </c>
      <c r="Y107" s="400">
        <v>107</v>
      </c>
    </row>
    <row r="108" spans="1:25" ht="13.5" customHeight="1">
      <c r="A108" s="680"/>
      <c r="B108" s="674"/>
      <c r="C108" s="410">
        <v>24</v>
      </c>
      <c r="D108" s="411">
        <v>40.200000000000003</v>
      </c>
      <c r="E108" s="411">
        <v>27.4</v>
      </c>
      <c r="F108" s="411">
        <v>8.3000000000000007</v>
      </c>
      <c r="G108" s="411">
        <v>0.2</v>
      </c>
      <c r="H108" s="411"/>
      <c r="I108" s="411"/>
      <c r="J108" s="411"/>
      <c r="K108" s="412"/>
      <c r="L108" s="400">
        <v>108</v>
      </c>
      <c r="M108" s="664"/>
      <c r="N108" s="666"/>
      <c r="O108" s="413">
        <v>15.1</v>
      </c>
      <c r="P108" s="414">
        <v>9.8000000000000007</v>
      </c>
      <c r="Q108" s="414">
        <v>11.6</v>
      </c>
      <c r="R108" s="414">
        <v>17.399999999999999</v>
      </c>
      <c r="S108" s="414">
        <v>45.9</v>
      </c>
      <c r="T108" s="414">
        <v>0.2</v>
      </c>
      <c r="U108" s="414" t="s">
        <v>141</v>
      </c>
      <c r="V108" s="414" t="s">
        <v>141</v>
      </c>
      <c r="W108" s="414" t="s">
        <v>141</v>
      </c>
      <c r="X108" s="415" t="s">
        <v>141</v>
      </c>
      <c r="Y108" s="400">
        <v>108</v>
      </c>
    </row>
    <row r="109" spans="1:25" ht="13.5" customHeight="1">
      <c r="A109" s="679">
        <f>A107+1</f>
        <v>53</v>
      </c>
      <c r="B109" s="673" t="s">
        <v>320</v>
      </c>
      <c r="C109" s="404">
        <v>49.5</v>
      </c>
      <c r="D109" s="405">
        <v>33.1</v>
      </c>
      <c r="E109" s="405">
        <v>13.6</v>
      </c>
      <c r="F109" s="405">
        <v>3.7</v>
      </c>
      <c r="G109" s="405">
        <v>0.1</v>
      </c>
      <c r="H109" s="405"/>
      <c r="I109" s="405"/>
      <c r="J109" s="405"/>
      <c r="K109" s="406"/>
      <c r="L109" s="400">
        <v>109</v>
      </c>
      <c r="M109" s="663">
        <f>M107+1</f>
        <v>66</v>
      </c>
      <c r="N109" s="665" t="s">
        <v>321</v>
      </c>
      <c r="O109" s="407">
        <v>13.4</v>
      </c>
      <c r="P109" s="408">
        <v>24.3</v>
      </c>
      <c r="Q109" s="408">
        <v>32.9</v>
      </c>
      <c r="R109" s="408">
        <v>26.4</v>
      </c>
      <c r="S109" s="408">
        <v>3.1</v>
      </c>
      <c r="T109" s="408">
        <v>0</v>
      </c>
      <c r="U109" s="408" t="s">
        <v>141</v>
      </c>
      <c r="V109" s="408" t="s">
        <v>141</v>
      </c>
      <c r="W109" s="408" t="s">
        <v>141</v>
      </c>
      <c r="X109" s="409" t="s">
        <v>141</v>
      </c>
      <c r="Y109" s="400">
        <v>109</v>
      </c>
    </row>
    <row r="110" spans="1:25" ht="13.5" customHeight="1">
      <c r="A110" s="680"/>
      <c r="B110" s="674"/>
      <c r="C110" s="410">
        <v>56.9</v>
      </c>
      <c r="D110" s="411">
        <v>30.7</v>
      </c>
      <c r="E110" s="411">
        <v>9.6999999999999993</v>
      </c>
      <c r="F110" s="411">
        <v>2.6</v>
      </c>
      <c r="G110" s="411">
        <v>0.2</v>
      </c>
      <c r="H110" s="411"/>
      <c r="I110" s="411"/>
      <c r="J110" s="411"/>
      <c r="K110" s="412"/>
      <c r="L110" s="400">
        <v>110</v>
      </c>
      <c r="M110" s="664"/>
      <c r="N110" s="666"/>
      <c r="O110" s="413">
        <v>21.9</v>
      </c>
      <c r="P110" s="414">
        <v>11.7</v>
      </c>
      <c r="Q110" s="414">
        <v>13.3</v>
      </c>
      <c r="R110" s="414">
        <v>20</v>
      </c>
      <c r="S110" s="414">
        <v>32.9</v>
      </c>
      <c r="T110" s="414">
        <v>0.2</v>
      </c>
      <c r="U110" s="414" t="s">
        <v>141</v>
      </c>
      <c r="V110" s="414" t="s">
        <v>141</v>
      </c>
      <c r="W110" s="414" t="s">
        <v>141</v>
      </c>
      <c r="X110" s="415" t="s">
        <v>141</v>
      </c>
      <c r="Y110" s="400">
        <v>110</v>
      </c>
    </row>
    <row r="111" spans="1:25" ht="13.5" customHeight="1">
      <c r="A111" s="679">
        <f>A109+1</f>
        <v>54</v>
      </c>
      <c r="B111" s="673" t="s">
        <v>322</v>
      </c>
      <c r="C111" s="404">
        <v>33.6</v>
      </c>
      <c r="D111" s="405">
        <v>35.4</v>
      </c>
      <c r="E111" s="405">
        <v>23</v>
      </c>
      <c r="F111" s="405">
        <v>7.9</v>
      </c>
      <c r="G111" s="405">
        <v>0.1</v>
      </c>
      <c r="H111" s="405"/>
      <c r="I111" s="405"/>
      <c r="J111" s="405"/>
      <c r="K111" s="406"/>
      <c r="L111" s="400">
        <v>111</v>
      </c>
      <c r="M111" s="663">
        <f>M109+1</f>
        <v>67</v>
      </c>
      <c r="N111" s="665" t="s">
        <v>323</v>
      </c>
      <c r="O111" s="407">
        <v>16.399999999999999</v>
      </c>
      <c r="P111" s="408">
        <v>71.900000000000006</v>
      </c>
      <c r="Q111" s="408">
        <v>11.3</v>
      </c>
      <c r="R111" s="408">
        <v>0.3</v>
      </c>
      <c r="S111" s="408">
        <v>0</v>
      </c>
      <c r="T111" s="408" t="s">
        <v>141</v>
      </c>
      <c r="U111" s="408" t="s">
        <v>141</v>
      </c>
      <c r="V111" s="408" t="s">
        <v>141</v>
      </c>
      <c r="W111" s="408" t="s">
        <v>141</v>
      </c>
      <c r="X111" s="409" t="s">
        <v>141</v>
      </c>
      <c r="Y111" s="400">
        <v>111</v>
      </c>
    </row>
    <row r="112" spans="1:25" ht="13.5" customHeight="1">
      <c r="A112" s="680"/>
      <c r="B112" s="674"/>
      <c r="C112" s="410">
        <v>39.9</v>
      </c>
      <c r="D112" s="411">
        <v>36.200000000000003</v>
      </c>
      <c r="E112" s="411">
        <v>18.399999999999999</v>
      </c>
      <c r="F112" s="411">
        <v>5.3</v>
      </c>
      <c r="G112" s="411">
        <v>0.2</v>
      </c>
      <c r="H112" s="411"/>
      <c r="I112" s="411"/>
      <c r="J112" s="411"/>
      <c r="K112" s="412"/>
      <c r="L112" s="400">
        <v>112</v>
      </c>
      <c r="M112" s="664"/>
      <c r="N112" s="666"/>
      <c r="O112" s="413">
        <v>17.3</v>
      </c>
      <c r="P112" s="414">
        <v>59.8</v>
      </c>
      <c r="Q112" s="414">
        <v>21</v>
      </c>
      <c r="R112" s="414">
        <v>1.7</v>
      </c>
      <c r="S112" s="414">
        <v>0.2</v>
      </c>
      <c r="T112" s="414" t="s">
        <v>141</v>
      </c>
      <c r="U112" s="414" t="s">
        <v>141</v>
      </c>
      <c r="V112" s="414" t="s">
        <v>141</v>
      </c>
      <c r="W112" s="414" t="s">
        <v>141</v>
      </c>
      <c r="X112" s="415" t="s">
        <v>141</v>
      </c>
      <c r="Y112" s="400">
        <v>112</v>
      </c>
    </row>
    <row r="113" spans="1:25" ht="13.5" customHeight="1">
      <c r="A113" s="679">
        <f>A111+1</f>
        <v>55</v>
      </c>
      <c r="B113" s="673" t="s">
        <v>324</v>
      </c>
      <c r="C113" s="404">
        <v>70.099999999999994</v>
      </c>
      <c r="D113" s="405">
        <v>18.7</v>
      </c>
      <c r="E113" s="405">
        <v>7.6</v>
      </c>
      <c r="F113" s="405">
        <v>3.5</v>
      </c>
      <c r="G113" s="405">
        <v>0.2</v>
      </c>
      <c r="H113" s="405"/>
      <c r="I113" s="405"/>
      <c r="J113" s="405"/>
      <c r="K113" s="406"/>
      <c r="L113" s="400">
        <v>113</v>
      </c>
      <c r="M113" s="663">
        <f>M111+1</f>
        <v>68</v>
      </c>
      <c r="N113" s="665" t="s">
        <v>325</v>
      </c>
      <c r="O113" s="407">
        <v>5.8</v>
      </c>
      <c r="P113" s="408">
        <v>53.8</v>
      </c>
      <c r="Q113" s="408">
        <v>39.700000000000003</v>
      </c>
      <c r="R113" s="408">
        <v>0.7</v>
      </c>
      <c r="S113" s="408">
        <v>0</v>
      </c>
      <c r="T113" s="408" t="s">
        <v>141</v>
      </c>
      <c r="U113" s="408" t="s">
        <v>141</v>
      </c>
      <c r="V113" s="408" t="s">
        <v>141</v>
      </c>
      <c r="W113" s="408" t="s">
        <v>141</v>
      </c>
      <c r="X113" s="409" t="s">
        <v>141</v>
      </c>
      <c r="Y113" s="400">
        <v>113</v>
      </c>
    </row>
    <row r="114" spans="1:25" ht="13.5" customHeight="1">
      <c r="A114" s="680"/>
      <c r="B114" s="674"/>
      <c r="C114" s="410">
        <v>67.400000000000006</v>
      </c>
      <c r="D114" s="411">
        <v>20.5</v>
      </c>
      <c r="E114" s="411">
        <v>8.4</v>
      </c>
      <c r="F114" s="411">
        <v>3.6</v>
      </c>
      <c r="G114" s="411">
        <v>0.2</v>
      </c>
      <c r="H114" s="411"/>
      <c r="I114" s="411"/>
      <c r="J114" s="411"/>
      <c r="K114" s="412"/>
      <c r="L114" s="400">
        <v>114</v>
      </c>
      <c r="M114" s="664"/>
      <c r="N114" s="666"/>
      <c r="O114" s="413">
        <v>5.8</v>
      </c>
      <c r="P114" s="414">
        <v>44</v>
      </c>
      <c r="Q114" s="414">
        <v>47.2</v>
      </c>
      <c r="R114" s="414">
        <v>2.8</v>
      </c>
      <c r="S114" s="414">
        <v>0.2</v>
      </c>
      <c r="T114" s="414" t="s">
        <v>141</v>
      </c>
      <c r="U114" s="414" t="s">
        <v>141</v>
      </c>
      <c r="V114" s="414" t="s">
        <v>141</v>
      </c>
      <c r="W114" s="414" t="s">
        <v>141</v>
      </c>
      <c r="X114" s="415" t="s">
        <v>141</v>
      </c>
      <c r="Y114" s="400">
        <v>114</v>
      </c>
    </row>
    <row r="115" spans="1:25" ht="13.5" customHeight="1">
      <c r="A115" s="679">
        <f>A113+1</f>
        <v>56</v>
      </c>
      <c r="B115" s="673" t="s">
        <v>326</v>
      </c>
      <c r="C115" s="404">
        <v>27.2</v>
      </c>
      <c r="D115" s="405">
        <v>39.5</v>
      </c>
      <c r="E115" s="405">
        <v>24.4</v>
      </c>
      <c r="F115" s="405">
        <v>8.6999999999999993</v>
      </c>
      <c r="G115" s="405">
        <v>0.30000000000000004</v>
      </c>
      <c r="H115" s="405"/>
      <c r="I115" s="405"/>
      <c r="J115" s="405"/>
      <c r="K115" s="406"/>
      <c r="L115" s="400">
        <v>115</v>
      </c>
      <c r="M115" s="663">
        <f>M113+1</f>
        <v>69</v>
      </c>
      <c r="N115" s="665" t="s">
        <v>327</v>
      </c>
      <c r="O115" s="407">
        <v>21.2</v>
      </c>
      <c r="P115" s="408">
        <v>70.2</v>
      </c>
      <c r="Q115" s="408">
        <v>8.6</v>
      </c>
      <c r="R115" s="408">
        <v>0</v>
      </c>
      <c r="S115" s="408">
        <v>0</v>
      </c>
      <c r="T115" s="408" t="s">
        <v>141</v>
      </c>
      <c r="U115" s="408" t="s">
        <v>141</v>
      </c>
      <c r="V115" s="408" t="s">
        <v>141</v>
      </c>
      <c r="W115" s="408" t="s">
        <v>141</v>
      </c>
      <c r="X115" s="409" t="s">
        <v>141</v>
      </c>
      <c r="Y115" s="400">
        <v>115</v>
      </c>
    </row>
    <row r="116" spans="1:25" ht="13.5" customHeight="1">
      <c r="A116" s="680"/>
      <c r="B116" s="674"/>
      <c r="C116" s="410">
        <v>37</v>
      </c>
      <c r="D116" s="411">
        <v>40.6</v>
      </c>
      <c r="E116" s="411">
        <v>17</v>
      </c>
      <c r="F116" s="411">
        <v>4.9000000000000004</v>
      </c>
      <c r="G116" s="411">
        <v>0.5</v>
      </c>
      <c r="H116" s="411"/>
      <c r="I116" s="411"/>
      <c r="J116" s="411"/>
      <c r="K116" s="412"/>
      <c r="L116" s="400">
        <v>116</v>
      </c>
      <c r="M116" s="664"/>
      <c r="N116" s="666"/>
      <c r="O116" s="413">
        <v>23.2</v>
      </c>
      <c r="P116" s="414">
        <v>67.7</v>
      </c>
      <c r="Q116" s="414">
        <v>8.6999999999999993</v>
      </c>
      <c r="R116" s="414">
        <v>0.1</v>
      </c>
      <c r="S116" s="414">
        <v>0.2</v>
      </c>
      <c r="T116" s="414" t="s">
        <v>141</v>
      </c>
      <c r="U116" s="414" t="s">
        <v>141</v>
      </c>
      <c r="V116" s="414" t="s">
        <v>141</v>
      </c>
      <c r="W116" s="414" t="s">
        <v>141</v>
      </c>
      <c r="X116" s="415" t="s">
        <v>141</v>
      </c>
      <c r="Y116" s="400">
        <v>116</v>
      </c>
    </row>
    <row r="117" spans="1:25" ht="13.5" customHeight="1">
      <c r="A117" s="679">
        <f>A115+1</f>
        <v>57</v>
      </c>
      <c r="B117" s="673" t="s">
        <v>328</v>
      </c>
      <c r="C117" s="404">
        <v>37.299999999999997</v>
      </c>
      <c r="D117" s="405">
        <v>23.8</v>
      </c>
      <c r="E117" s="405">
        <v>20.9</v>
      </c>
      <c r="F117" s="405">
        <v>17.7</v>
      </c>
      <c r="G117" s="405">
        <v>0.2</v>
      </c>
      <c r="H117" s="405"/>
      <c r="I117" s="405"/>
      <c r="J117" s="405"/>
      <c r="K117" s="406"/>
      <c r="L117" s="400">
        <v>117</v>
      </c>
      <c r="M117" s="663">
        <f>M115+1</f>
        <v>70</v>
      </c>
      <c r="N117" s="665" t="s">
        <v>329</v>
      </c>
      <c r="O117" s="407">
        <v>29.1</v>
      </c>
      <c r="P117" s="408">
        <v>64.7</v>
      </c>
      <c r="Q117" s="408">
        <v>6.2</v>
      </c>
      <c r="R117" s="408">
        <v>0</v>
      </c>
      <c r="S117" s="408">
        <v>0</v>
      </c>
      <c r="T117" s="408" t="s">
        <v>141</v>
      </c>
      <c r="U117" s="408" t="s">
        <v>141</v>
      </c>
      <c r="V117" s="408" t="s">
        <v>141</v>
      </c>
      <c r="W117" s="408" t="s">
        <v>141</v>
      </c>
      <c r="X117" s="409" t="s">
        <v>141</v>
      </c>
      <c r="Y117" s="400">
        <v>117</v>
      </c>
    </row>
    <row r="118" spans="1:25" ht="13.5" customHeight="1">
      <c r="A118" s="680"/>
      <c r="B118" s="674"/>
      <c r="C118" s="410">
        <v>34.1</v>
      </c>
      <c r="D118" s="411">
        <v>26.3</v>
      </c>
      <c r="E118" s="411">
        <v>22.3</v>
      </c>
      <c r="F118" s="411">
        <v>17</v>
      </c>
      <c r="G118" s="411">
        <v>0.2</v>
      </c>
      <c r="H118" s="411"/>
      <c r="I118" s="411"/>
      <c r="J118" s="411"/>
      <c r="K118" s="412"/>
      <c r="L118" s="400">
        <v>118</v>
      </c>
      <c r="M118" s="664"/>
      <c r="N118" s="666"/>
      <c r="O118" s="413">
        <v>32.6</v>
      </c>
      <c r="P118" s="414">
        <v>60.2</v>
      </c>
      <c r="Q118" s="414">
        <v>6.9</v>
      </c>
      <c r="R118" s="414">
        <v>0.1</v>
      </c>
      <c r="S118" s="414">
        <v>0.2</v>
      </c>
      <c r="T118" s="414" t="s">
        <v>141</v>
      </c>
      <c r="U118" s="414" t="s">
        <v>141</v>
      </c>
      <c r="V118" s="414" t="s">
        <v>141</v>
      </c>
      <c r="W118" s="414" t="s">
        <v>141</v>
      </c>
      <c r="X118" s="415" t="s">
        <v>141</v>
      </c>
      <c r="Y118" s="400">
        <v>118</v>
      </c>
    </row>
    <row r="119" spans="1:25" ht="13.5" customHeight="1">
      <c r="A119" s="679">
        <f>A117+1</f>
        <v>58</v>
      </c>
      <c r="B119" s="673" t="s">
        <v>330</v>
      </c>
      <c r="C119" s="404">
        <v>26.4</v>
      </c>
      <c r="D119" s="405">
        <v>30.9</v>
      </c>
      <c r="E119" s="405">
        <v>25.3</v>
      </c>
      <c r="F119" s="405">
        <v>17.2</v>
      </c>
      <c r="G119" s="405">
        <v>0.2</v>
      </c>
      <c r="H119" s="405"/>
      <c r="I119" s="405"/>
      <c r="J119" s="405"/>
      <c r="K119" s="406"/>
      <c r="L119" s="400">
        <v>119</v>
      </c>
      <c r="M119" s="663">
        <f>M117+1</f>
        <v>71</v>
      </c>
      <c r="N119" s="665" t="s">
        <v>331</v>
      </c>
      <c r="O119" s="407">
        <v>28.1</v>
      </c>
      <c r="P119" s="408">
        <v>65.400000000000006</v>
      </c>
      <c r="Q119" s="408">
        <v>6.5</v>
      </c>
      <c r="R119" s="408">
        <v>0</v>
      </c>
      <c r="S119" s="408">
        <v>0</v>
      </c>
      <c r="T119" s="408" t="s">
        <v>141</v>
      </c>
      <c r="U119" s="408" t="s">
        <v>141</v>
      </c>
      <c r="V119" s="408" t="s">
        <v>141</v>
      </c>
      <c r="W119" s="408" t="s">
        <v>141</v>
      </c>
      <c r="X119" s="409" t="s">
        <v>141</v>
      </c>
      <c r="Y119" s="400">
        <v>119</v>
      </c>
    </row>
    <row r="120" spans="1:25" ht="13.5" customHeight="1">
      <c r="A120" s="680"/>
      <c r="B120" s="674"/>
      <c r="C120" s="410">
        <v>23.9</v>
      </c>
      <c r="D120" s="411">
        <v>30.9</v>
      </c>
      <c r="E120" s="411">
        <v>26.2</v>
      </c>
      <c r="F120" s="411">
        <v>18.8</v>
      </c>
      <c r="G120" s="411">
        <v>0.2</v>
      </c>
      <c r="H120" s="411"/>
      <c r="I120" s="411"/>
      <c r="J120" s="411"/>
      <c r="K120" s="412"/>
      <c r="L120" s="400">
        <v>120</v>
      </c>
      <c r="M120" s="664"/>
      <c r="N120" s="666"/>
      <c r="O120" s="413">
        <v>23.3</v>
      </c>
      <c r="P120" s="414">
        <v>64.099999999999994</v>
      </c>
      <c r="Q120" s="414">
        <v>12.3</v>
      </c>
      <c r="R120" s="414">
        <v>0.1</v>
      </c>
      <c r="S120" s="414">
        <v>0.2</v>
      </c>
      <c r="T120" s="414" t="s">
        <v>141</v>
      </c>
      <c r="U120" s="414" t="s">
        <v>141</v>
      </c>
      <c r="V120" s="414" t="s">
        <v>141</v>
      </c>
      <c r="W120" s="414" t="s">
        <v>141</v>
      </c>
      <c r="X120" s="415" t="s">
        <v>141</v>
      </c>
      <c r="Y120" s="400">
        <v>120</v>
      </c>
    </row>
    <row r="121" spans="1:25" ht="13.5" customHeight="1">
      <c r="A121" s="679">
        <f>A119+1</f>
        <v>59</v>
      </c>
      <c r="B121" s="673" t="s">
        <v>332</v>
      </c>
      <c r="C121" s="404">
        <v>21.5</v>
      </c>
      <c r="D121" s="405">
        <v>39.6</v>
      </c>
      <c r="E121" s="405">
        <v>29.1</v>
      </c>
      <c r="F121" s="405">
        <v>9.6</v>
      </c>
      <c r="G121" s="405">
        <v>0.30000000000000004</v>
      </c>
      <c r="H121" s="405"/>
      <c r="I121" s="405"/>
      <c r="J121" s="405"/>
      <c r="K121" s="406"/>
      <c r="L121" s="400">
        <v>121</v>
      </c>
      <c r="M121" s="663">
        <f>M119+1</f>
        <v>72</v>
      </c>
      <c r="N121" s="665" t="s">
        <v>333</v>
      </c>
      <c r="O121" s="407">
        <v>43.8</v>
      </c>
      <c r="P121" s="408">
        <v>53.8</v>
      </c>
      <c r="Q121" s="408">
        <v>2.1</v>
      </c>
      <c r="R121" s="408">
        <v>0</v>
      </c>
      <c r="S121" s="408">
        <v>0.3</v>
      </c>
      <c r="T121" s="408" t="s">
        <v>141</v>
      </c>
      <c r="U121" s="408" t="s">
        <v>141</v>
      </c>
      <c r="V121" s="408" t="s">
        <v>141</v>
      </c>
      <c r="W121" s="408" t="s">
        <v>141</v>
      </c>
      <c r="X121" s="409" t="s">
        <v>141</v>
      </c>
      <c r="Y121" s="400">
        <v>121</v>
      </c>
    </row>
    <row r="122" spans="1:25" ht="13.5" customHeight="1">
      <c r="A122" s="680"/>
      <c r="B122" s="674"/>
      <c r="C122" s="410">
        <v>26.4</v>
      </c>
      <c r="D122" s="411">
        <v>41.9</v>
      </c>
      <c r="E122" s="411">
        <v>24.4</v>
      </c>
      <c r="F122" s="411">
        <v>7</v>
      </c>
      <c r="G122" s="411">
        <v>0.2</v>
      </c>
      <c r="H122" s="411"/>
      <c r="I122" s="411"/>
      <c r="J122" s="411"/>
      <c r="K122" s="412"/>
      <c r="L122" s="400">
        <v>122</v>
      </c>
      <c r="M122" s="664"/>
      <c r="N122" s="666"/>
      <c r="O122" s="413">
        <v>52.3</v>
      </c>
      <c r="P122" s="414">
        <v>45.7</v>
      </c>
      <c r="Q122" s="414">
        <v>1.7</v>
      </c>
      <c r="R122" s="414">
        <v>0</v>
      </c>
      <c r="S122" s="414">
        <v>0.2</v>
      </c>
      <c r="T122" s="414" t="s">
        <v>141</v>
      </c>
      <c r="U122" s="414" t="s">
        <v>141</v>
      </c>
      <c r="V122" s="414" t="s">
        <v>141</v>
      </c>
      <c r="W122" s="414" t="s">
        <v>141</v>
      </c>
      <c r="X122" s="415" t="s">
        <v>141</v>
      </c>
      <c r="Y122" s="400">
        <v>122</v>
      </c>
    </row>
    <row r="123" spans="1:25" ht="13.5" customHeight="1">
      <c r="A123" s="679">
        <f>A121+1</f>
        <v>60</v>
      </c>
      <c r="B123" s="673" t="s">
        <v>334</v>
      </c>
      <c r="C123" s="404">
        <v>15.2</v>
      </c>
      <c r="D123" s="405">
        <v>11.9</v>
      </c>
      <c r="E123" s="405">
        <v>29</v>
      </c>
      <c r="F123" s="405">
        <v>20.9</v>
      </c>
      <c r="G123" s="405">
        <v>4.4000000000000004</v>
      </c>
      <c r="H123" s="405">
        <v>11.1</v>
      </c>
      <c r="I123" s="405">
        <v>6.5</v>
      </c>
      <c r="J123" s="405">
        <v>0.9</v>
      </c>
      <c r="K123" s="406"/>
      <c r="L123" s="400">
        <v>123</v>
      </c>
      <c r="M123" s="663">
        <f>M121+1</f>
        <v>73</v>
      </c>
      <c r="N123" s="665" t="s">
        <v>335</v>
      </c>
      <c r="O123" s="407">
        <v>35.6</v>
      </c>
      <c r="P123" s="408">
        <v>62.3</v>
      </c>
      <c r="Q123" s="408">
        <v>2.1</v>
      </c>
      <c r="R123" s="408">
        <v>0</v>
      </c>
      <c r="S123" s="408">
        <v>0</v>
      </c>
      <c r="T123" s="408" t="s">
        <v>141</v>
      </c>
      <c r="U123" s="408" t="s">
        <v>141</v>
      </c>
      <c r="V123" s="408" t="s">
        <v>141</v>
      </c>
      <c r="W123" s="408" t="s">
        <v>141</v>
      </c>
      <c r="X123" s="409" t="s">
        <v>141</v>
      </c>
      <c r="Y123" s="400">
        <v>123</v>
      </c>
    </row>
    <row r="124" spans="1:25" ht="13.5" customHeight="1">
      <c r="A124" s="680"/>
      <c r="B124" s="674"/>
      <c r="C124" s="410">
        <v>15.2</v>
      </c>
      <c r="D124" s="411">
        <v>9.8000000000000007</v>
      </c>
      <c r="E124" s="411">
        <v>31.7</v>
      </c>
      <c r="F124" s="411">
        <v>21.5</v>
      </c>
      <c r="G124" s="411">
        <v>4.2</v>
      </c>
      <c r="H124" s="411">
        <v>11.8</v>
      </c>
      <c r="I124" s="411">
        <v>4.9000000000000004</v>
      </c>
      <c r="J124" s="411">
        <v>0.89999999999999991</v>
      </c>
      <c r="K124" s="412"/>
      <c r="L124" s="400">
        <v>124</v>
      </c>
      <c r="M124" s="664"/>
      <c r="N124" s="666"/>
      <c r="O124" s="413">
        <v>39.700000000000003</v>
      </c>
      <c r="P124" s="414">
        <v>52.7</v>
      </c>
      <c r="Q124" s="414">
        <v>6.8</v>
      </c>
      <c r="R124" s="414">
        <v>0.6</v>
      </c>
      <c r="S124" s="414">
        <v>0.2</v>
      </c>
      <c r="T124" s="414" t="s">
        <v>141</v>
      </c>
      <c r="U124" s="414" t="s">
        <v>141</v>
      </c>
      <c r="V124" s="414" t="s">
        <v>141</v>
      </c>
      <c r="W124" s="414" t="s">
        <v>141</v>
      </c>
      <c r="X124" s="415" t="s">
        <v>141</v>
      </c>
      <c r="Y124" s="400">
        <v>124</v>
      </c>
    </row>
    <row r="125" spans="1:25" ht="13.5" customHeight="1">
      <c r="A125" s="679">
        <f>A123+1</f>
        <v>61</v>
      </c>
      <c r="B125" s="673" t="s">
        <v>336</v>
      </c>
      <c r="C125" s="404">
        <v>22.8</v>
      </c>
      <c r="D125" s="405">
        <v>32.9</v>
      </c>
      <c r="E125" s="405">
        <v>26</v>
      </c>
      <c r="F125" s="405">
        <v>17.899999999999999</v>
      </c>
      <c r="G125" s="405">
        <v>0.4</v>
      </c>
      <c r="H125" s="405"/>
      <c r="I125" s="405"/>
      <c r="J125" s="405"/>
      <c r="K125" s="406"/>
      <c r="L125" s="400">
        <v>125</v>
      </c>
      <c r="M125" s="663">
        <f>M123+1</f>
        <v>74</v>
      </c>
      <c r="N125" s="665" t="s">
        <v>337</v>
      </c>
      <c r="O125" s="407">
        <v>11</v>
      </c>
      <c r="P125" s="408">
        <v>63.4</v>
      </c>
      <c r="Q125" s="408">
        <v>25.3</v>
      </c>
      <c r="R125" s="408">
        <v>0.3</v>
      </c>
      <c r="S125" s="408">
        <v>0</v>
      </c>
      <c r="T125" s="408" t="s">
        <v>141</v>
      </c>
      <c r="U125" s="408" t="s">
        <v>141</v>
      </c>
      <c r="V125" s="408" t="s">
        <v>141</v>
      </c>
      <c r="W125" s="408" t="s">
        <v>141</v>
      </c>
      <c r="X125" s="409" t="s">
        <v>141</v>
      </c>
      <c r="Y125" s="400">
        <v>125</v>
      </c>
    </row>
    <row r="126" spans="1:25" ht="13.5" customHeight="1">
      <c r="A126" s="680"/>
      <c r="B126" s="674"/>
      <c r="C126" s="410">
        <v>23.7</v>
      </c>
      <c r="D126" s="411">
        <v>34.6</v>
      </c>
      <c r="E126" s="411">
        <v>26.1</v>
      </c>
      <c r="F126" s="411">
        <v>15.2</v>
      </c>
      <c r="G126" s="411">
        <v>0.30000000000000004</v>
      </c>
      <c r="H126" s="411"/>
      <c r="I126" s="411"/>
      <c r="J126" s="411"/>
      <c r="K126" s="412"/>
      <c r="L126" s="400">
        <v>126</v>
      </c>
      <c r="M126" s="664"/>
      <c r="N126" s="666"/>
      <c r="O126" s="413">
        <v>12.9</v>
      </c>
      <c r="P126" s="414">
        <v>52.1</v>
      </c>
      <c r="Q126" s="414">
        <v>33.4</v>
      </c>
      <c r="R126" s="414">
        <v>1.4</v>
      </c>
      <c r="S126" s="414">
        <v>0.2</v>
      </c>
      <c r="T126" s="414" t="s">
        <v>141</v>
      </c>
      <c r="U126" s="414" t="s">
        <v>141</v>
      </c>
      <c r="V126" s="414" t="s">
        <v>141</v>
      </c>
      <c r="W126" s="414" t="s">
        <v>141</v>
      </c>
      <c r="X126" s="415" t="s">
        <v>141</v>
      </c>
      <c r="Y126" s="400">
        <v>126</v>
      </c>
    </row>
    <row r="127" spans="1:25" ht="13.5" customHeight="1">
      <c r="A127" s="679">
        <f>A125+1</f>
        <v>62</v>
      </c>
      <c r="B127" s="673" t="s">
        <v>338</v>
      </c>
      <c r="C127" s="404">
        <v>59.9</v>
      </c>
      <c r="D127" s="405">
        <v>27.8</v>
      </c>
      <c r="E127" s="405">
        <v>8.1999999999999993</v>
      </c>
      <c r="F127" s="405">
        <v>4</v>
      </c>
      <c r="G127" s="405">
        <v>0.2</v>
      </c>
      <c r="H127" s="405"/>
      <c r="I127" s="405"/>
      <c r="J127" s="405"/>
      <c r="K127" s="406"/>
      <c r="L127" s="400">
        <v>127</v>
      </c>
      <c r="M127" s="663">
        <f>M125+1</f>
        <v>75</v>
      </c>
      <c r="N127" s="665" t="s">
        <v>339</v>
      </c>
      <c r="O127" s="407">
        <v>8.1999999999999993</v>
      </c>
      <c r="P127" s="408">
        <v>70.2</v>
      </c>
      <c r="Q127" s="408">
        <v>20.5</v>
      </c>
      <c r="R127" s="408">
        <v>0.7</v>
      </c>
      <c r="S127" s="408">
        <v>0.3</v>
      </c>
      <c r="T127" s="408" t="s">
        <v>141</v>
      </c>
      <c r="U127" s="408" t="s">
        <v>141</v>
      </c>
      <c r="V127" s="408" t="s">
        <v>141</v>
      </c>
      <c r="W127" s="408" t="s">
        <v>141</v>
      </c>
      <c r="X127" s="409" t="s">
        <v>141</v>
      </c>
      <c r="Y127" s="400">
        <v>127</v>
      </c>
    </row>
    <row r="128" spans="1:25" ht="13.5" customHeight="1">
      <c r="A128" s="680"/>
      <c r="B128" s="674"/>
      <c r="C128" s="410">
        <v>65.900000000000006</v>
      </c>
      <c r="D128" s="411">
        <v>25.4</v>
      </c>
      <c r="E128" s="411">
        <v>5.8</v>
      </c>
      <c r="F128" s="411">
        <v>2.7</v>
      </c>
      <c r="G128" s="411">
        <v>0.2</v>
      </c>
      <c r="H128" s="411"/>
      <c r="I128" s="411"/>
      <c r="J128" s="411"/>
      <c r="K128" s="412"/>
      <c r="L128" s="400">
        <v>128</v>
      </c>
      <c r="M128" s="664"/>
      <c r="N128" s="666"/>
      <c r="O128" s="413">
        <v>11.4</v>
      </c>
      <c r="P128" s="414">
        <v>62.7</v>
      </c>
      <c r="Q128" s="414">
        <v>25.3</v>
      </c>
      <c r="R128" s="414">
        <v>0.4</v>
      </c>
      <c r="S128" s="414">
        <v>0.2</v>
      </c>
      <c r="T128" s="414" t="s">
        <v>141</v>
      </c>
      <c r="U128" s="414" t="s">
        <v>141</v>
      </c>
      <c r="V128" s="414" t="s">
        <v>141</v>
      </c>
      <c r="W128" s="414" t="s">
        <v>141</v>
      </c>
      <c r="X128" s="415" t="s">
        <v>141</v>
      </c>
      <c r="Y128" s="400">
        <v>128</v>
      </c>
    </row>
    <row r="129" spans="1:25" ht="13.5" customHeight="1">
      <c r="A129" s="679">
        <f>A127+1</f>
        <v>63</v>
      </c>
      <c r="B129" s="673" t="s">
        <v>340</v>
      </c>
      <c r="C129" s="404">
        <v>35.1</v>
      </c>
      <c r="D129" s="405">
        <v>43.3</v>
      </c>
      <c r="E129" s="405">
        <v>15.7</v>
      </c>
      <c r="F129" s="405">
        <v>5.7</v>
      </c>
      <c r="G129" s="405">
        <v>0.2</v>
      </c>
      <c r="H129" s="405"/>
      <c r="I129" s="405"/>
      <c r="J129" s="405"/>
      <c r="K129" s="406"/>
      <c r="L129" s="400">
        <v>129</v>
      </c>
      <c r="M129" s="663">
        <f>M127+1</f>
        <v>76</v>
      </c>
      <c r="N129" s="665" t="s">
        <v>341</v>
      </c>
      <c r="O129" s="407">
        <v>52.4</v>
      </c>
      <c r="P129" s="408">
        <v>45.5</v>
      </c>
      <c r="Q129" s="408">
        <v>2.1</v>
      </c>
      <c r="R129" s="408">
        <v>0</v>
      </c>
      <c r="S129" s="408">
        <v>0</v>
      </c>
      <c r="T129" s="408" t="s">
        <v>141</v>
      </c>
      <c r="U129" s="408" t="s">
        <v>141</v>
      </c>
      <c r="V129" s="408" t="s">
        <v>141</v>
      </c>
      <c r="W129" s="408" t="s">
        <v>141</v>
      </c>
      <c r="X129" s="409" t="s">
        <v>141</v>
      </c>
      <c r="Y129" s="400">
        <v>129</v>
      </c>
    </row>
    <row r="130" spans="1:25" ht="13.5" customHeight="1">
      <c r="A130" s="680"/>
      <c r="B130" s="674"/>
      <c r="C130" s="410">
        <v>36.299999999999997</v>
      </c>
      <c r="D130" s="411">
        <v>44.4</v>
      </c>
      <c r="E130" s="411">
        <v>14.4</v>
      </c>
      <c r="F130" s="411">
        <v>4.5999999999999996</v>
      </c>
      <c r="G130" s="411">
        <v>0.2</v>
      </c>
      <c r="H130" s="411"/>
      <c r="I130" s="411"/>
      <c r="J130" s="411"/>
      <c r="K130" s="412"/>
      <c r="L130" s="400">
        <v>130</v>
      </c>
      <c r="M130" s="664"/>
      <c r="N130" s="666"/>
      <c r="O130" s="413">
        <v>58</v>
      </c>
      <c r="P130" s="414">
        <v>39.700000000000003</v>
      </c>
      <c r="Q130" s="414">
        <v>2</v>
      </c>
      <c r="R130" s="414">
        <v>0</v>
      </c>
      <c r="S130" s="414">
        <v>0.2</v>
      </c>
      <c r="T130" s="414" t="s">
        <v>141</v>
      </c>
      <c r="U130" s="414" t="s">
        <v>141</v>
      </c>
      <c r="V130" s="414" t="s">
        <v>141</v>
      </c>
      <c r="W130" s="414" t="s">
        <v>141</v>
      </c>
      <c r="X130" s="415" t="s">
        <v>141</v>
      </c>
      <c r="Y130" s="400">
        <v>130</v>
      </c>
    </row>
    <row r="131" spans="1:25" ht="13.5" customHeight="1">
      <c r="A131" s="679">
        <f>A129+1</f>
        <v>64</v>
      </c>
      <c r="B131" s="673" t="s">
        <v>342</v>
      </c>
      <c r="C131" s="404">
        <v>44.7</v>
      </c>
      <c r="D131" s="405">
        <v>25.2</v>
      </c>
      <c r="E131" s="405">
        <v>17</v>
      </c>
      <c r="F131" s="405">
        <v>13</v>
      </c>
      <c r="G131" s="405">
        <v>0.2</v>
      </c>
      <c r="H131" s="405"/>
      <c r="I131" s="405"/>
      <c r="J131" s="405"/>
      <c r="K131" s="406"/>
      <c r="L131" s="400">
        <v>131</v>
      </c>
      <c r="M131" s="663">
        <f>M129+1</f>
        <v>77</v>
      </c>
      <c r="N131" s="665" t="s">
        <v>343</v>
      </c>
      <c r="O131" s="407">
        <v>4.8</v>
      </c>
      <c r="P131" s="408">
        <v>95.2</v>
      </c>
      <c r="Q131" s="408">
        <v>0</v>
      </c>
      <c r="R131" s="408"/>
      <c r="S131" s="408"/>
      <c r="T131" s="408" t="s">
        <v>141</v>
      </c>
      <c r="U131" s="408" t="s">
        <v>141</v>
      </c>
      <c r="V131" s="408" t="s">
        <v>141</v>
      </c>
      <c r="W131" s="408" t="s">
        <v>141</v>
      </c>
      <c r="X131" s="409" t="s">
        <v>141</v>
      </c>
      <c r="Y131" s="400">
        <v>131</v>
      </c>
    </row>
    <row r="132" spans="1:25" ht="13.5" customHeight="1">
      <c r="A132" s="680"/>
      <c r="B132" s="674"/>
      <c r="C132" s="410">
        <v>49.3</v>
      </c>
      <c r="D132" s="411">
        <v>25.3</v>
      </c>
      <c r="E132" s="411">
        <v>15.3</v>
      </c>
      <c r="F132" s="411">
        <v>9.9</v>
      </c>
      <c r="G132" s="411">
        <v>0.2</v>
      </c>
      <c r="H132" s="411"/>
      <c r="I132" s="411"/>
      <c r="J132" s="411"/>
      <c r="K132" s="412"/>
      <c r="L132" s="400">
        <v>132</v>
      </c>
      <c r="M132" s="664"/>
      <c r="N132" s="666"/>
      <c r="O132" s="413">
        <v>8.9</v>
      </c>
      <c r="P132" s="414">
        <v>90.9</v>
      </c>
      <c r="Q132" s="414">
        <v>0.2</v>
      </c>
      <c r="R132" s="414"/>
      <c r="S132" s="414"/>
      <c r="T132" s="414" t="s">
        <v>141</v>
      </c>
      <c r="U132" s="414" t="s">
        <v>141</v>
      </c>
      <c r="V132" s="414" t="s">
        <v>141</v>
      </c>
      <c r="W132" s="414" t="s">
        <v>141</v>
      </c>
      <c r="X132" s="415" t="s">
        <v>141</v>
      </c>
      <c r="Y132" s="400">
        <v>132</v>
      </c>
    </row>
    <row r="133" spans="1:25" ht="13.5" customHeight="1">
      <c r="A133" s="679">
        <f>A131+1</f>
        <v>65</v>
      </c>
      <c r="B133" s="673" t="s">
        <v>344</v>
      </c>
      <c r="C133" s="404">
        <v>51.4</v>
      </c>
      <c r="D133" s="405">
        <v>33.700000000000003</v>
      </c>
      <c r="E133" s="405">
        <v>10.8</v>
      </c>
      <c r="F133" s="405">
        <v>3.9</v>
      </c>
      <c r="G133" s="405">
        <v>0.2</v>
      </c>
      <c r="H133" s="405"/>
      <c r="I133" s="405"/>
      <c r="J133" s="405"/>
      <c r="K133" s="406"/>
      <c r="L133" s="400">
        <v>133</v>
      </c>
      <c r="M133" s="663">
        <f>M131+1</f>
        <v>78</v>
      </c>
      <c r="N133" s="665" t="s">
        <v>345</v>
      </c>
      <c r="O133" s="407">
        <v>41.1</v>
      </c>
      <c r="P133" s="408">
        <v>54.8</v>
      </c>
      <c r="Q133" s="408">
        <v>3.4</v>
      </c>
      <c r="R133" s="408">
        <v>0</v>
      </c>
      <c r="S133" s="408">
        <v>0.7</v>
      </c>
      <c r="T133" s="408" t="s">
        <v>141</v>
      </c>
      <c r="U133" s="408" t="s">
        <v>141</v>
      </c>
      <c r="V133" s="408" t="s">
        <v>141</v>
      </c>
      <c r="W133" s="408" t="s">
        <v>141</v>
      </c>
      <c r="X133" s="409" t="s">
        <v>141</v>
      </c>
      <c r="Y133" s="400">
        <v>133</v>
      </c>
    </row>
    <row r="134" spans="1:25" ht="13.5" customHeight="1">
      <c r="A134" s="680"/>
      <c r="B134" s="674"/>
      <c r="C134" s="410">
        <v>57.9</v>
      </c>
      <c r="D134" s="411">
        <v>31.3</v>
      </c>
      <c r="E134" s="411">
        <v>7.9</v>
      </c>
      <c r="F134" s="411">
        <v>2.6</v>
      </c>
      <c r="G134" s="411">
        <v>0.2</v>
      </c>
      <c r="H134" s="411"/>
      <c r="I134" s="411"/>
      <c r="J134" s="411"/>
      <c r="K134" s="412"/>
      <c r="L134" s="400">
        <v>134</v>
      </c>
      <c r="M134" s="664"/>
      <c r="N134" s="666"/>
      <c r="O134" s="413">
        <v>32.700000000000003</v>
      </c>
      <c r="P134" s="414">
        <v>56.7</v>
      </c>
      <c r="Q134" s="414">
        <v>9.1</v>
      </c>
      <c r="R134" s="414">
        <v>1</v>
      </c>
      <c r="S134" s="414">
        <v>0.5</v>
      </c>
      <c r="T134" s="414" t="s">
        <v>141</v>
      </c>
      <c r="U134" s="414" t="s">
        <v>141</v>
      </c>
      <c r="V134" s="414" t="s">
        <v>141</v>
      </c>
      <c r="W134" s="414" t="s">
        <v>141</v>
      </c>
      <c r="X134" s="415" t="s">
        <v>141</v>
      </c>
      <c r="Y134" s="400">
        <v>134</v>
      </c>
    </row>
    <row r="135" spans="1:25" ht="13.5" customHeight="1">
      <c r="A135" s="679">
        <f>A133+1</f>
        <v>66</v>
      </c>
      <c r="B135" s="673" t="s">
        <v>346</v>
      </c>
      <c r="C135" s="404">
        <v>19.899999999999999</v>
      </c>
      <c r="D135" s="405">
        <v>37.6</v>
      </c>
      <c r="E135" s="405">
        <v>31.6</v>
      </c>
      <c r="F135" s="405">
        <v>10.6</v>
      </c>
      <c r="G135" s="405">
        <v>0.2</v>
      </c>
      <c r="H135" s="405"/>
      <c r="I135" s="405"/>
      <c r="J135" s="405"/>
      <c r="K135" s="406"/>
      <c r="L135" s="400">
        <v>135</v>
      </c>
      <c r="M135" s="663">
        <f>M133+1</f>
        <v>79</v>
      </c>
      <c r="N135" s="665" t="s">
        <v>347</v>
      </c>
      <c r="O135" s="407">
        <v>8.9</v>
      </c>
      <c r="P135" s="408">
        <v>50</v>
      </c>
      <c r="Q135" s="408">
        <v>37</v>
      </c>
      <c r="R135" s="408">
        <v>4.0999999999999996</v>
      </c>
      <c r="S135" s="408">
        <v>0</v>
      </c>
      <c r="T135" s="408" t="s">
        <v>141</v>
      </c>
      <c r="U135" s="408" t="s">
        <v>141</v>
      </c>
      <c r="V135" s="408" t="s">
        <v>141</v>
      </c>
      <c r="W135" s="408" t="s">
        <v>141</v>
      </c>
      <c r="X135" s="409" t="s">
        <v>141</v>
      </c>
      <c r="Y135" s="400">
        <v>135</v>
      </c>
    </row>
    <row r="136" spans="1:25" ht="13.5" customHeight="1">
      <c r="A136" s="680"/>
      <c r="B136" s="674"/>
      <c r="C136" s="410">
        <v>25.1</v>
      </c>
      <c r="D136" s="411">
        <v>41.9</v>
      </c>
      <c r="E136" s="411">
        <v>26</v>
      </c>
      <c r="F136" s="411">
        <v>6.8</v>
      </c>
      <c r="G136" s="411">
        <v>0.2</v>
      </c>
      <c r="H136" s="411"/>
      <c r="I136" s="411"/>
      <c r="J136" s="411"/>
      <c r="K136" s="412"/>
      <c r="L136" s="400">
        <v>136</v>
      </c>
      <c r="M136" s="664"/>
      <c r="N136" s="666"/>
      <c r="O136" s="413">
        <v>19.8</v>
      </c>
      <c r="P136" s="414">
        <v>34.700000000000003</v>
      </c>
      <c r="Q136" s="414">
        <v>31.9</v>
      </c>
      <c r="R136" s="414">
        <v>13.6</v>
      </c>
      <c r="S136" s="414">
        <v>0.1</v>
      </c>
      <c r="T136" s="414" t="s">
        <v>141</v>
      </c>
      <c r="U136" s="414" t="s">
        <v>141</v>
      </c>
      <c r="V136" s="414" t="s">
        <v>141</v>
      </c>
      <c r="W136" s="414" t="s">
        <v>141</v>
      </c>
      <c r="X136" s="415" t="s">
        <v>141</v>
      </c>
      <c r="Y136" s="400">
        <v>136</v>
      </c>
    </row>
    <row r="137" spans="1:25" ht="13.5" customHeight="1">
      <c r="A137" s="679">
        <f>A135+1</f>
        <v>67</v>
      </c>
      <c r="B137" s="673" t="s">
        <v>348</v>
      </c>
      <c r="C137" s="404">
        <v>17.2</v>
      </c>
      <c r="D137" s="405">
        <v>37.6</v>
      </c>
      <c r="E137" s="405">
        <v>33</v>
      </c>
      <c r="F137" s="405">
        <v>11.9</v>
      </c>
      <c r="G137" s="405">
        <v>0.2</v>
      </c>
      <c r="H137" s="405"/>
      <c r="I137" s="405"/>
      <c r="J137" s="405"/>
      <c r="K137" s="406"/>
      <c r="L137" s="400">
        <v>137</v>
      </c>
      <c r="M137" s="663">
        <f>M135+1</f>
        <v>80</v>
      </c>
      <c r="N137" s="665" t="s">
        <v>349</v>
      </c>
      <c r="O137" s="407">
        <v>8.1999999999999993</v>
      </c>
      <c r="P137" s="408">
        <v>41.4</v>
      </c>
      <c r="Q137" s="408">
        <v>41.4</v>
      </c>
      <c r="R137" s="408">
        <v>8.9</v>
      </c>
      <c r="S137" s="408">
        <v>0</v>
      </c>
      <c r="T137" s="408" t="s">
        <v>141</v>
      </c>
      <c r="U137" s="408" t="s">
        <v>141</v>
      </c>
      <c r="V137" s="408" t="s">
        <v>141</v>
      </c>
      <c r="W137" s="408" t="s">
        <v>141</v>
      </c>
      <c r="X137" s="409" t="s">
        <v>141</v>
      </c>
      <c r="Y137" s="400">
        <v>137</v>
      </c>
    </row>
    <row r="138" spans="1:25" ht="13.5" customHeight="1">
      <c r="A138" s="680"/>
      <c r="B138" s="674"/>
      <c r="C138" s="410">
        <v>20.8</v>
      </c>
      <c r="D138" s="411">
        <v>41.5</v>
      </c>
      <c r="E138" s="411">
        <v>28.9</v>
      </c>
      <c r="F138" s="411">
        <v>8.5</v>
      </c>
      <c r="G138" s="411">
        <v>0.30000000000000004</v>
      </c>
      <c r="H138" s="411"/>
      <c r="I138" s="411"/>
      <c r="J138" s="411"/>
      <c r="K138" s="412"/>
      <c r="L138" s="400">
        <v>138</v>
      </c>
      <c r="M138" s="664"/>
      <c r="N138" s="666"/>
      <c r="O138" s="413">
        <v>23</v>
      </c>
      <c r="P138" s="414">
        <v>39.5</v>
      </c>
      <c r="Q138" s="414">
        <v>25.1</v>
      </c>
      <c r="R138" s="414">
        <v>12.3</v>
      </c>
      <c r="S138" s="414">
        <v>0.1</v>
      </c>
      <c r="T138" s="414" t="s">
        <v>141</v>
      </c>
      <c r="U138" s="414" t="s">
        <v>141</v>
      </c>
      <c r="V138" s="414" t="s">
        <v>141</v>
      </c>
      <c r="W138" s="414" t="s">
        <v>141</v>
      </c>
      <c r="X138" s="415" t="s">
        <v>141</v>
      </c>
      <c r="Y138" s="400">
        <v>138</v>
      </c>
    </row>
    <row r="139" spans="1:25" ht="13.5" customHeight="1">
      <c r="A139" s="679">
        <f>A137+1</f>
        <v>68</v>
      </c>
      <c r="B139" s="673" t="s">
        <v>350</v>
      </c>
      <c r="C139" s="404">
        <v>26.6</v>
      </c>
      <c r="D139" s="405">
        <v>40.9</v>
      </c>
      <c r="E139" s="405">
        <v>24.5</v>
      </c>
      <c r="F139" s="405">
        <v>7.8</v>
      </c>
      <c r="G139" s="405">
        <v>0.2</v>
      </c>
      <c r="H139" s="405"/>
      <c r="I139" s="405"/>
      <c r="J139" s="405"/>
      <c r="K139" s="406"/>
      <c r="L139" s="400">
        <v>139</v>
      </c>
      <c r="M139" s="663">
        <f>M137+1</f>
        <v>81</v>
      </c>
      <c r="N139" s="665" t="s">
        <v>351</v>
      </c>
      <c r="O139" s="407">
        <v>13</v>
      </c>
      <c r="P139" s="408">
        <v>56.2</v>
      </c>
      <c r="Q139" s="408">
        <v>28.1</v>
      </c>
      <c r="R139" s="408">
        <v>2.7</v>
      </c>
      <c r="S139" s="408">
        <v>0</v>
      </c>
      <c r="T139" s="408" t="s">
        <v>141</v>
      </c>
      <c r="U139" s="408" t="s">
        <v>141</v>
      </c>
      <c r="V139" s="408" t="s">
        <v>141</v>
      </c>
      <c r="W139" s="408" t="s">
        <v>141</v>
      </c>
      <c r="X139" s="409" t="s">
        <v>141</v>
      </c>
      <c r="Y139" s="400">
        <v>139</v>
      </c>
    </row>
    <row r="140" spans="1:25" ht="13.5" customHeight="1">
      <c r="A140" s="680"/>
      <c r="B140" s="674"/>
      <c r="C140" s="410">
        <v>31.9</v>
      </c>
      <c r="D140" s="411">
        <v>42.1</v>
      </c>
      <c r="E140" s="411">
        <v>20.399999999999999</v>
      </c>
      <c r="F140" s="411">
        <v>5.3</v>
      </c>
      <c r="G140" s="411">
        <v>0.30000000000000004</v>
      </c>
      <c r="H140" s="411"/>
      <c r="I140" s="411"/>
      <c r="J140" s="411"/>
      <c r="K140" s="412"/>
      <c r="L140" s="400">
        <v>140</v>
      </c>
      <c r="M140" s="664"/>
      <c r="N140" s="666"/>
      <c r="O140" s="413">
        <v>29.6</v>
      </c>
      <c r="P140" s="414">
        <v>50.4</v>
      </c>
      <c r="Q140" s="414">
        <v>16.5</v>
      </c>
      <c r="R140" s="414">
        <v>3.4</v>
      </c>
      <c r="S140" s="414">
        <v>0.2</v>
      </c>
      <c r="T140" s="414" t="s">
        <v>141</v>
      </c>
      <c r="U140" s="414" t="s">
        <v>141</v>
      </c>
      <c r="V140" s="414" t="s">
        <v>141</v>
      </c>
      <c r="W140" s="414" t="s">
        <v>141</v>
      </c>
      <c r="X140" s="415" t="s">
        <v>141</v>
      </c>
      <c r="Y140" s="400">
        <v>140</v>
      </c>
    </row>
    <row r="141" spans="1:25" ht="13.5" customHeight="1">
      <c r="A141" s="679">
        <f>A139+1</f>
        <v>69</v>
      </c>
      <c r="B141" s="673" t="s">
        <v>352</v>
      </c>
      <c r="C141" s="404">
        <v>33.799999999999997</v>
      </c>
      <c r="D141" s="405">
        <v>39.9</v>
      </c>
      <c r="E141" s="405">
        <v>19.5</v>
      </c>
      <c r="F141" s="405">
        <v>6.5</v>
      </c>
      <c r="G141" s="405">
        <v>0.2</v>
      </c>
      <c r="H141" s="405"/>
      <c r="I141" s="405"/>
      <c r="J141" s="405"/>
      <c r="K141" s="406"/>
      <c r="L141" s="400">
        <v>141</v>
      </c>
      <c r="M141" s="663">
        <f>M139+1</f>
        <v>82</v>
      </c>
      <c r="N141" s="665" t="s">
        <v>353</v>
      </c>
      <c r="O141" s="407">
        <v>5.5</v>
      </c>
      <c r="P141" s="408">
        <v>33.6</v>
      </c>
      <c r="Q141" s="408">
        <v>50.3</v>
      </c>
      <c r="R141" s="408">
        <v>10.6</v>
      </c>
      <c r="S141" s="408">
        <v>0</v>
      </c>
      <c r="T141" s="408" t="s">
        <v>141</v>
      </c>
      <c r="U141" s="408" t="s">
        <v>141</v>
      </c>
      <c r="V141" s="408" t="s">
        <v>141</v>
      </c>
      <c r="W141" s="408" t="s">
        <v>141</v>
      </c>
      <c r="X141" s="409" t="s">
        <v>141</v>
      </c>
      <c r="Y141" s="400">
        <v>141</v>
      </c>
    </row>
    <row r="142" spans="1:25" ht="13.5" customHeight="1">
      <c r="A142" s="680"/>
      <c r="B142" s="674"/>
      <c r="C142" s="410">
        <v>38.299999999999997</v>
      </c>
      <c r="D142" s="411">
        <v>39.799999999999997</v>
      </c>
      <c r="E142" s="411">
        <v>16.8</v>
      </c>
      <c r="F142" s="411">
        <v>4.8</v>
      </c>
      <c r="G142" s="411">
        <v>0.30000000000000004</v>
      </c>
      <c r="H142" s="411"/>
      <c r="I142" s="411"/>
      <c r="J142" s="411"/>
      <c r="K142" s="412"/>
      <c r="L142" s="400">
        <v>142</v>
      </c>
      <c r="M142" s="664"/>
      <c r="N142" s="666"/>
      <c r="O142" s="413">
        <v>13.4</v>
      </c>
      <c r="P142" s="414">
        <v>33.700000000000003</v>
      </c>
      <c r="Q142" s="414">
        <v>39.299999999999997</v>
      </c>
      <c r="R142" s="414">
        <v>13.5</v>
      </c>
      <c r="S142" s="414">
        <v>0.1</v>
      </c>
      <c r="T142" s="414" t="s">
        <v>141</v>
      </c>
      <c r="U142" s="414" t="s">
        <v>141</v>
      </c>
      <c r="V142" s="414" t="s">
        <v>141</v>
      </c>
      <c r="W142" s="414" t="s">
        <v>141</v>
      </c>
      <c r="X142" s="415" t="s">
        <v>141</v>
      </c>
      <c r="Y142" s="400">
        <v>142</v>
      </c>
    </row>
    <row r="143" spans="1:25" ht="13.5" customHeight="1">
      <c r="A143" s="679">
        <f>A141+1</f>
        <v>70</v>
      </c>
      <c r="B143" s="673" t="s">
        <v>354</v>
      </c>
      <c r="C143" s="404">
        <v>71.5</v>
      </c>
      <c r="D143" s="405">
        <v>23.3</v>
      </c>
      <c r="E143" s="405">
        <v>3.3</v>
      </c>
      <c r="F143" s="405">
        <v>1.9</v>
      </c>
      <c r="G143" s="405"/>
      <c r="H143" s="405"/>
      <c r="I143" s="405"/>
      <c r="J143" s="405"/>
      <c r="K143" s="406"/>
      <c r="L143" s="400">
        <v>143</v>
      </c>
      <c r="M143" s="663">
        <f>M141+1</f>
        <v>83</v>
      </c>
      <c r="N143" s="665" t="s">
        <v>355</v>
      </c>
      <c r="O143" s="407">
        <v>5.8</v>
      </c>
      <c r="P143" s="408">
        <v>49.7</v>
      </c>
      <c r="Q143" s="408">
        <v>36.299999999999997</v>
      </c>
      <c r="R143" s="408">
        <v>7.9</v>
      </c>
      <c r="S143" s="408">
        <v>0.3</v>
      </c>
      <c r="T143" s="408"/>
      <c r="U143" s="408" t="s">
        <v>141</v>
      </c>
      <c r="V143" s="408" t="s">
        <v>141</v>
      </c>
      <c r="W143" s="408" t="s">
        <v>141</v>
      </c>
      <c r="X143" s="409" t="s">
        <v>141</v>
      </c>
      <c r="Y143" s="400">
        <v>143</v>
      </c>
    </row>
    <row r="144" spans="1:25" ht="13.5" customHeight="1">
      <c r="A144" s="680"/>
      <c r="B144" s="674"/>
      <c r="C144" s="410">
        <v>75.099999999999994</v>
      </c>
      <c r="D144" s="411">
        <v>20.5</v>
      </c>
      <c r="E144" s="411">
        <v>2.4</v>
      </c>
      <c r="F144" s="411">
        <v>2</v>
      </c>
      <c r="G144" s="411"/>
      <c r="H144" s="411"/>
      <c r="I144" s="411"/>
      <c r="J144" s="411"/>
      <c r="K144" s="412"/>
      <c r="L144" s="400">
        <v>144</v>
      </c>
      <c r="M144" s="664"/>
      <c r="N144" s="666"/>
      <c r="O144" s="413">
        <v>14</v>
      </c>
      <c r="P144" s="414">
        <v>35.5</v>
      </c>
      <c r="Q144" s="414">
        <v>35.4</v>
      </c>
      <c r="R144" s="414">
        <v>14.9</v>
      </c>
      <c r="S144" s="414">
        <v>0.2</v>
      </c>
      <c r="T144" s="414"/>
      <c r="U144" s="414" t="s">
        <v>141</v>
      </c>
      <c r="V144" s="414" t="s">
        <v>141</v>
      </c>
      <c r="W144" s="414" t="s">
        <v>141</v>
      </c>
      <c r="X144" s="415" t="s">
        <v>141</v>
      </c>
      <c r="Y144" s="400">
        <v>144</v>
      </c>
    </row>
    <row r="145" spans="1:25" ht="13.5" customHeight="1">
      <c r="A145" s="679">
        <f>A143+1</f>
        <v>71</v>
      </c>
      <c r="B145" s="673" t="s">
        <v>356</v>
      </c>
      <c r="C145" s="404">
        <v>35.4</v>
      </c>
      <c r="D145" s="405">
        <v>27.6</v>
      </c>
      <c r="E145" s="405">
        <v>19.3</v>
      </c>
      <c r="F145" s="405">
        <v>17.399999999999999</v>
      </c>
      <c r="G145" s="405">
        <v>0.2</v>
      </c>
      <c r="H145" s="405"/>
      <c r="I145" s="405"/>
      <c r="J145" s="405"/>
      <c r="K145" s="406"/>
      <c r="L145" s="400">
        <v>145</v>
      </c>
      <c r="M145" s="663">
        <f>M143+1</f>
        <v>84</v>
      </c>
      <c r="N145" s="665" t="s">
        <v>357</v>
      </c>
      <c r="O145" s="407">
        <v>32.5</v>
      </c>
      <c r="P145" s="408">
        <v>48.6</v>
      </c>
      <c r="Q145" s="408">
        <v>15.4</v>
      </c>
      <c r="R145" s="408">
        <v>3.4</v>
      </c>
      <c r="S145" s="408">
        <v>0</v>
      </c>
      <c r="T145" s="408" t="s">
        <v>141</v>
      </c>
      <c r="U145" s="408" t="s">
        <v>141</v>
      </c>
      <c r="V145" s="408" t="s">
        <v>141</v>
      </c>
      <c r="W145" s="408" t="s">
        <v>141</v>
      </c>
      <c r="X145" s="409" t="s">
        <v>141</v>
      </c>
      <c r="Y145" s="400">
        <v>145</v>
      </c>
    </row>
    <row r="146" spans="1:25" ht="13.5" customHeight="1">
      <c r="A146" s="680"/>
      <c r="B146" s="674"/>
      <c r="C146" s="410">
        <v>38.700000000000003</v>
      </c>
      <c r="D146" s="411">
        <v>27.3</v>
      </c>
      <c r="E146" s="411">
        <v>19.100000000000001</v>
      </c>
      <c r="F146" s="411">
        <v>14.5</v>
      </c>
      <c r="G146" s="411">
        <v>0.30000000000000004</v>
      </c>
      <c r="H146" s="411"/>
      <c r="I146" s="411"/>
      <c r="J146" s="411"/>
      <c r="K146" s="412"/>
      <c r="L146" s="400">
        <v>146</v>
      </c>
      <c r="M146" s="664"/>
      <c r="N146" s="666"/>
      <c r="O146" s="413">
        <v>35.4</v>
      </c>
      <c r="P146" s="414">
        <v>47</v>
      </c>
      <c r="Q146" s="414">
        <v>14.8</v>
      </c>
      <c r="R146" s="414">
        <v>2.6</v>
      </c>
      <c r="S146" s="414">
        <v>0.1</v>
      </c>
      <c r="T146" s="414" t="s">
        <v>141</v>
      </c>
      <c r="U146" s="414" t="s">
        <v>141</v>
      </c>
      <c r="V146" s="414" t="s">
        <v>141</v>
      </c>
      <c r="W146" s="414" t="s">
        <v>141</v>
      </c>
      <c r="X146" s="415" t="s">
        <v>141</v>
      </c>
      <c r="Y146" s="400">
        <v>146</v>
      </c>
    </row>
    <row r="147" spans="1:25" ht="13.5" customHeight="1">
      <c r="A147" s="679">
        <f>A145+1</f>
        <v>72</v>
      </c>
      <c r="B147" s="673" t="s">
        <v>358</v>
      </c>
      <c r="C147" s="404">
        <v>67.900000000000006</v>
      </c>
      <c r="D147" s="405">
        <v>21.3</v>
      </c>
      <c r="E147" s="405">
        <v>6.6</v>
      </c>
      <c r="F147" s="405">
        <v>3.9</v>
      </c>
      <c r="G147" s="405">
        <v>0.2</v>
      </c>
      <c r="H147" s="405"/>
      <c r="I147" s="405"/>
      <c r="J147" s="405"/>
      <c r="K147" s="406"/>
      <c r="L147" s="400">
        <v>147</v>
      </c>
      <c r="M147" s="663">
        <f>M145+1</f>
        <v>85</v>
      </c>
      <c r="N147" s="665" t="s">
        <v>359</v>
      </c>
      <c r="O147" s="407">
        <v>27.7</v>
      </c>
      <c r="P147" s="408">
        <v>39.4</v>
      </c>
      <c r="Q147" s="408">
        <v>20.5</v>
      </c>
      <c r="R147" s="408">
        <v>12.3</v>
      </c>
      <c r="S147" s="408">
        <v>0</v>
      </c>
      <c r="T147" s="408" t="s">
        <v>141</v>
      </c>
      <c r="U147" s="408" t="s">
        <v>141</v>
      </c>
      <c r="V147" s="408" t="s">
        <v>141</v>
      </c>
      <c r="W147" s="408" t="s">
        <v>141</v>
      </c>
      <c r="X147" s="409" t="s">
        <v>141</v>
      </c>
      <c r="Y147" s="400">
        <v>147</v>
      </c>
    </row>
    <row r="148" spans="1:25">
      <c r="A148" s="680"/>
      <c r="B148" s="674"/>
      <c r="C148" s="410">
        <v>72.599999999999994</v>
      </c>
      <c r="D148" s="411">
        <v>19.3</v>
      </c>
      <c r="E148" s="411">
        <v>5.0999999999999996</v>
      </c>
      <c r="F148" s="411">
        <v>2.7</v>
      </c>
      <c r="G148" s="411">
        <v>0.30000000000000004</v>
      </c>
      <c r="H148" s="411"/>
      <c r="I148" s="411"/>
      <c r="J148" s="411"/>
      <c r="K148" s="412"/>
      <c r="L148" s="400">
        <v>148</v>
      </c>
      <c r="M148" s="664"/>
      <c r="N148" s="666"/>
      <c r="O148" s="413">
        <v>17.899999999999999</v>
      </c>
      <c r="P148" s="414">
        <v>30.2</v>
      </c>
      <c r="Q148" s="414">
        <v>28.1</v>
      </c>
      <c r="R148" s="414">
        <v>23.6</v>
      </c>
      <c r="S148" s="414">
        <v>0.2</v>
      </c>
      <c r="T148" s="414" t="s">
        <v>141</v>
      </c>
      <c r="U148" s="414" t="s">
        <v>141</v>
      </c>
      <c r="V148" s="414" t="s">
        <v>141</v>
      </c>
      <c r="W148" s="414" t="s">
        <v>141</v>
      </c>
      <c r="X148" s="415" t="s">
        <v>141</v>
      </c>
      <c r="Y148" s="400">
        <v>148</v>
      </c>
    </row>
    <row r="149" spans="1:25" ht="13.5" customHeight="1">
      <c r="A149" s="679">
        <f>A147+1</f>
        <v>73</v>
      </c>
      <c r="B149" s="673" t="s">
        <v>360</v>
      </c>
      <c r="C149" s="404">
        <v>46.1</v>
      </c>
      <c r="D149" s="405">
        <v>32.700000000000003</v>
      </c>
      <c r="E149" s="405">
        <v>14.5</v>
      </c>
      <c r="F149" s="405">
        <v>6.5</v>
      </c>
      <c r="G149" s="405">
        <v>0.2</v>
      </c>
      <c r="H149" s="405"/>
      <c r="I149" s="405"/>
      <c r="J149" s="405"/>
      <c r="K149" s="406"/>
      <c r="L149" s="400">
        <v>149</v>
      </c>
      <c r="M149" s="663">
        <f>M147+1</f>
        <v>86</v>
      </c>
      <c r="N149" s="665" t="s">
        <v>361</v>
      </c>
      <c r="O149" s="407">
        <v>12</v>
      </c>
      <c r="P149" s="408">
        <v>51.4</v>
      </c>
      <c r="Q149" s="408">
        <v>32.200000000000003</v>
      </c>
      <c r="R149" s="408">
        <v>4.5</v>
      </c>
      <c r="S149" s="408">
        <v>0</v>
      </c>
      <c r="T149" s="408" t="s">
        <v>141</v>
      </c>
      <c r="U149" s="408" t="s">
        <v>141</v>
      </c>
      <c r="V149" s="408" t="s">
        <v>141</v>
      </c>
      <c r="W149" s="408" t="s">
        <v>141</v>
      </c>
      <c r="X149" s="409" t="s">
        <v>141</v>
      </c>
      <c r="Y149" s="400">
        <v>149</v>
      </c>
    </row>
    <row r="150" spans="1:25" ht="13.5" customHeight="1">
      <c r="A150" s="680"/>
      <c r="B150" s="674"/>
      <c r="C150" s="410">
        <v>46.7</v>
      </c>
      <c r="D150" s="411">
        <v>33.5</v>
      </c>
      <c r="E150" s="411">
        <v>14</v>
      </c>
      <c r="F150" s="411">
        <v>5.5</v>
      </c>
      <c r="G150" s="411">
        <v>0.30000000000000004</v>
      </c>
      <c r="H150" s="411"/>
      <c r="I150" s="411"/>
      <c r="J150" s="411"/>
      <c r="K150" s="412"/>
      <c r="L150" s="400">
        <v>150</v>
      </c>
      <c r="M150" s="664"/>
      <c r="N150" s="666"/>
      <c r="O150" s="413">
        <v>8</v>
      </c>
      <c r="P150" s="414">
        <v>38.200000000000003</v>
      </c>
      <c r="Q150" s="414">
        <v>41</v>
      </c>
      <c r="R150" s="414">
        <v>12.6</v>
      </c>
      <c r="S150" s="414">
        <v>0.2</v>
      </c>
      <c r="T150" s="414" t="s">
        <v>141</v>
      </c>
      <c r="U150" s="414" t="s">
        <v>141</v>
      </c>
      <c r="V150" s="414" t="s">
        <v>141</v>
      </c>
      <c r="W150" s="414" t="s">
        <v>141</v>
      </c>
      <c r="X150" s="415" t="s">
        <v>141</v>
      </c>
      <c r="Y150" s="400">
        <v>150</v>
      </c>
    </row>
    <row r="151" spans="1:25" ht="13.5" customHeight="1">
      <c r="A151" s="679">
        <f>A149+1</f>
        <v>74</v>
      </c>
      <c r="B151" s="673" t="s">
        <v>362</v>
      </c>
      <c r="C151" s="404">
        <v>48.5</v>
      </c>
      <c r="D151" s="405">
        <v>23.5</v>
      </c>
      <c r="E151" s="405">
        <v>16.399999999999999</v>
      </c>
      <c r="F151" s="405">
        <v>11.4</v>
      </c>
      <c r="G151" s="405">
        <v>0.2</v>
      </c>
      <c r="H151" s="405"/>
      <c r="I151" s="405"/>
      <c r="J151" s="405"/>
      <c r="K151" s="406"/>
      <c r="L151" s="400">
        <v>151</v>
      </c>
      <c r="M151" s="663">
        <f>M149+1</f>
        <v>87</v>
      </c>
      <c r="N151" s="665" t="s">
        <v>363</v>
      </c>
      <c r="O151" s="407">
        <v>0</v>
      </c>
      <c r="P151" s="408">
        <v>0.7</v>
      </c>
      <c r="Q151" s="408">
        <v>87</v>
      </c>
      <c r="R151" s="408">
        <v>10.6</v>
      </c>
      <c r="S151" s="408">
        <v>1.7</v>
      </c>
      <c r="T151" s="408">
        <v>0</v>
      </c>
      <c r="U151" s="408" t="s">
        <v>141</v>
      </c>
      <c r="V151" s="408" t="s">
        <v>141</v>
      </c>
      <c r="W151" s="408" t="s">
        <v>141</v>
      </c>
      <c r="X151" s="409" t="s">
        <v>141</v>
      </c>
      <c r="Y151" s="400">
        <v>151</v>
      </c>
    </row>
    <row r="152" spans="1:25" ht="13.5" customHeight="1">
      <c r="A152" s="680"/>
      <c r="B152" s="674"/>
      <c r="C152" s="410">
        <v>50.7</v>
      </c>
      <c r="D152" s="411">
        <v>25.1</v>
      </c>
      <c r="E152" s="411">
        <v>15.4</v>
      </c>
      <c r="F152" s="411">
        <v>8.5</v>
      </c>
      <c r="G152" s="411">
        <v>0.30000000000000004</v>
      </c>
      <c r="H152" s="411"/>
      <c r="I152" s="411"/>
      <c r="J152" s="411"/>
      <c r="K152" s="412"/>
      <c r="L152" s="400">
        <v>152</v>
      </c>
      <c r="M152" s="664"/>
      <c r="N152" s="666"/>
      <c r="O152" s="413">
        <v>4.5999999999999996</v>
      </c>
      <c r="P152" s="414">
        <v>4.2</v>
      </c>
      <c r="Q152" s="414">
        <v>29.7</v>
      </c>
      <c r="R152" s="414">
        <v>55.1</v>
      </c>
      <c r="S152" s="414">
        <v>6.2</v>
      </c>
      <c r="T152" s="414">
        <v>0.2</v>
      </c>
      <c r="U152" s="414" t="s">
        <v>141</v>
      </c>
      <c r="V152" s="414" t="s">
        <v>141</v>
      </c>
      <c r="W152" s="414" t="s">
        <v>141</v>
      </c>
      <c r="X152" s="415" t="s">
        <v>141</v>
      </c>
      <c r="Y152" s="400">
        <v>152</v>
      </c>
    </row>
    <row r="153" spans="1:25" ht="13.5" customHeight="1">
      <c r="A153" s="679">
        <f>A151+1</f>
        <v>75</v>
      </c>
      <c r="B153" s="673" t="s">
        <v>364</v>
      </c>
      <c r="C153" s="404">
        <v>41.4</v>
      </c>
      <c r="D153" s="405">
        <v>35.6</v>
      </c>
      <c r="E153" s="405">
        <v>16.8</v>
      </c>
      <c r="F153" s="405">
        <v>6</v>
      </c>
      <c r="G153" s="405">
        <v>0.2</v>
      </c>
      <c r="H153" s="405"/>
      <c r="I153" s="405"/>
      <c r="J153" s="405"/>
      <c r="K153" s="406"/>
      <c r="L153" s="400">
        <v>153</v>
      </c>
      <c r="M153" s="663">
        <f>M151+1</f>
        <v>88</v>
      </c>
      <c r="N153" s="665" t="s">
        <v>365</v>
      </c>
      <c r="O153" s="407">
        <v>52.1</v>
      </c>
      <c r="P153" s="408">
        <v>47.9</v>
      </c>
      <c r="Q153" s="408">
        <v>0</v>
      </c>
      <c r="R153" s="408"/>
      <c r="S153" s="408"/>
      <c r="T153" s="408" t="s">
        <v>141</v>
      </c>
      <c r="U153" s="408" t="s">
        <v>141</v>
      </c>
      <c r="V153" s="408" t="s">
        <v>141</v>
      </c>
      <c r="W153" s="408" t="s">
        <v>141</v>
      </c>
      <c r="X153" s="409" t="s">
        <v>141</v>
      </c>
      <c r="Y153" s="400">
        <v>153</v>
      </c>
    </row>
    <row r="154" spans="1:25" ht="13.5" customHeight="1">
      <c r="A154" s="680"/>
      <c r="B154" s="674"/>
      <c r="C154" s="410">
        <v>44.8</v>
      </c>
      <c r="D154" s="411">
        <v>36.200000000000003</v>
      </c>
      <c r="E154" s="411">
        <v>14.4</v>
      </c>
      <c r="F154" s="411">
        <v>4.3</v>
      </c>
      <c r="G154" s="411">
        <v>0.30000000000000004</v>
      </c>
      <c r="H154" s="411"/>
      <c r="I154" s="411"/>
      <c r="J154" s="411"/>
      <c r="K154" s="412"/>
      <c r="L154" s="400">
        <v>154</v>
      </c>
      <c r="M154" s="664"/>
      <c r="N154" s="666"/>
      <c r="O154" s="413">
        <v>45.1</v>
      </c>
      <c r="P154" s="414">
        <v>54.7</v>
      </c>
      <c r="Q154" s="414">
        <v>0.1</v>
      </c>
      <c r="R154" s="414"/>
      <c r="S154" s="414"/>
      <c r="T154" s="414" t="s">
        <v>141</v>
      </c>
      <c r="U154" s="414" t="s">
        <v>141</v>
      </c>
      <c r="V154" s="414" t="s">
        <v>141</v>
      </c>
      <c r="W154" s="414" t="s">
        <v>141</v>
      </c>
      <c r="X154" s="415" t="s">
        <v>141</v>
      </c>
      <c r="Y154" s="400">
        <v>154</v>
      </c>
    </row>
    <row r="155" spans="1:25" ht="13.5" customHeight="1">
      <c r="A155" s="679">
        <f>A153+1</f>
        <v>76</v>
      </c>
      <c r="B155" s="673" t="s">
        <v>366</v>
      </c>
      <c r="C155" s="404">
        <v>28.5</v>
      </c>
      <c r="D155" s="405">
        <v>31.9</v>
      </c>
      <c r="E155" s="405">
        <v>26.4</v>
      </c>
      <c r="F155" s="405">
        <v>13</v>
      </c>
      <c r="G155" s="405">
        <v>0.2</v>
      </c>
      <c r="H155" s="405"/>
      <c r="I155" s="405"/>
      <c r="J155" s="405"/>
      <c r="K155" s="406"/>
      <c r="L155" s="400">
        <v>155</v>
      </c>
      <c r="M155" s="663">
        <f>M153+1</f>
        <v>89</v>
      </c>
      <c r="N155" s="665" t="s">
        <v>367</v>
      </c>
      <c r="O155" s="407">
        <v>44.9</v>
      </c>
      <c r="P155" s="408">
        <v>47.9</v>
      </c>
      <c r="Q155" s="408">
        <v>6.5</v>
      </c>
      <c r="R155" s="408">
        <v>0.7</v>
      </c>
      <c r="S155" s="408">
        <v>0</v>
      </c>
      <c r="T155" s="408" t="s">
        <v>141</v>
      </c>
      <c r="U155" s="408" t="s">
        <v>141</v>
      </c>
      <c r="V155" s="408" t="s">
        <v>141</v>
      </c>
      <c r="W155" s="408" t="s">
        <v>141</v>
      </c>
      <c r="X155" s="409" t="s">
        <v>141</v>
      </c>
      <c r="Y155" s="400">
        <v>155</v>
      </c>
    </row>
    <row r="156" spans="1:25" ht="13.5" customHeight="1">
      <c r="A156" s="680"/>
      <c r="B156" s="674"/>
      <c r="C156" s="410">
        <v>33.4</v>
      </c>
      <c r="D156" s="411">
        <v>34</v>
      </c>
      <c r="E156" s="411">
        <v>23</v>
      </c>
      <c r="F156" s="411">
        <v>9.1999999999999993</v>
      </c>
      <c r="G156" s="411">
        <v>0.4</v>
      </c>
      <c r="H156" s="411"/>
      <c r="I156" s="411"/>
      <c r="J156" s="411"/>
      <c r="K156" s="412"/>
      <c r="L156" s="400">
        <v>156</v>
      </c>
      <c r="M156" s="664"/>
      <c r="N156" s="666"/>
      <c r="O156" s="413">
        <v>61.8</v>
      </c>
      <c r="P156" s="414">
        <v>35.9</v>
      </c>
      <c r="Q156" s="414">
        <v>2</v>
      </c>
      <c r="R156" s="414">
        <v>0.1</v>
      </c>
      <c r="S156" s="414">
        <v>0.1</v>
      </c>
      <c r="T156" s="414" t="s">
        <v>141</v>
      </c>
      <c r="U156" s="414" t="s">
        <v>141</v>
      </c>
      <c r="V156" s="414" t="s">
        <v>141</v>
      </c>
      <c r="W156" s="414" t="s">
        <v>141</v>
      </c>
      <c r="X156" s="415" t="s">
        <v>141</v>
      </c>
      <c r="Y156" s="400">
        <v>156</v>
      </c>
    </row>
    <row r="157" spans="1:25" ht="13.5" customHeight="1">
      <c r="A157" s="679">
        <f>A155+1</f>
        <v>77</v>
      </c>
      <c r="B157" s="673" t="s">
        <v>368</v>
      </c>
      <c r="C157" s="404">
        <v>62.4</v>
      </c>
      <c r="D157" s="405">
        <v>24.3</v>
      </c>
      <c r="E157" s="405">
        <v>9</v>
      </c>
      <c r="F157" s="405">
        <v>4</v>
      </c>
      <c r="G157" s="405">
        <v>0.2</v>
      </c>
      <c r="H157" s="405"/>
      <c r="I157" s="405"/>
      <c r="J157" s="405"/>
      <c r="K157" s="406"/>
      <c r="L157" s="400">
        <v>157</v>
      </c>
      <c r="M157" s="663">
        <f>M155+1</f>
        <v>90</v>
      </c>
      <c r="N157" s="665" t="s">
        <v>369</v>
      </c>
      <c r="O157" s="407">
        <v>36.6</v>
      </c>
      <c r="P157" s="408">
        <v>47.6</v>
      </c>
      <c r="Q157" s="408">
        <v>7.9</v>
      </c>
      <c r="R157" s="408">
        <v>7.5</v>
      </c>
      <c r="S157" s="408">
        <v>0.3</v>
      </c>
      <c r="T157" s="408" t="s">
        <v>141</v>
      </c>
      <c r="U157" s="408" t="s">
        <v>141</v>
      </c>
      <c r="V157" s="408" t="s">
        <v>141</v>
      </c>
      <c r="W157" s="408" t="s">
        <v>141</v>
      </c>
      <c r="X157" s="409" t="s">
        <v>141</v>
      </c>
      <c r="Y157" s="400">
        <v>157</v>
      </c>
    </row>
    <row r="158" spans="1:25" ht="13.5" customHeight="1">
      <c r="A158" s="680"/>
      <c r="B158" s="674"/>
      <c r="C158" s="410">
        <v>67.599999999999994</v>
      </c>
      <c r="D158" s="411">
        <v>22.3</v>
      </c>
      <c r="E158" s="411">
        <v>7.1</v>
      </c>
      <c r="F158" s="411">
        <v>2.7</v>
      </c>
      <c r="G158" s="411">
        <v>0.4</v>
      </c>
      <c r="H158" s="411"/>
      <c r="I158" s="411"/>
      <c r="J158" s="411"/>
      <c r="K158" s="412"/>
      <c r="L158" s="400">
        <v>158</v>
      </c>
      <c r="M158" s="664"/>
      <c r="N158" s="666"/>
      <c r="O158" s="413">
        <v>45.3</v>
      </c>
      <c r="P158" s="414">
        <v>41.6</v>
      </c>
      <c r="Q158" s="414">
        <v>2.9</v>
      </c>
      <c r="R158" s="414">
        <v>10.1</v>
      </c>
      <c r="S158" s="414">
        <v>0.1</v>
      </c>
      <c r="T158" s="414" t="s">
        <v>141</v>
      </c>
      <c r="U158" s="414" t="s">
        <v>141</v>
      </c>
      <c r="V158" s="414" t="s">
        <v>141</v>
      </c>
      <c r="W158" s="414" t="s">
        <v>141</v>
      </c>
      <c r="X158" s="415" t="s">
        <v>141</v>
      </c>
      <c r="Y158" s="400">
        <v>158</v>
      </c>
    </row>
    <row r="159" spans="1:25" ht="13.5" customHeight="1">
      <c r="A159" s="679">
        <f>A157+1</f>
        <v>78</v>
      </c>
      <c r="B159" s="673" t="s">
        <v>370</v>
      </c>
      <c r="C159" s="404">
        <v>47.2</v>
      </c>
      <c r="D159" s="405">
        <v>30.7</v>
      </c>
      <c r="E159" s="405">
        <v>15.2</v>
      </c>
      <c r="F159" s="405">
        <v>6.6</v>
      </c>
      <c r="G159" s="405">
        <v>0.2</v>
      </c>
      <c r="H159" s="405"/>
      <c r="I159" s="405"/>
      <c r="J159" s="405"/>
      <c r="K159" s="406"/>
      <c r="L159" s="400">
        <v>159</v>
      </c>
      <c r="M159" s="663">
        <f>M157+1</f>
        <v>91</v>
      </c>
      <c r="N159" s="665" t="s">
        <v>371</v>
      </c>
      <c r="O159" s="407">
        <v>43.8</v>
      </c>
      <c r="P159" s="408">
        <v>50.7</v>
      </c>
      <c r="Q159" s="408">
        <v>3.4</v>
      </c>
      <c r="R159" s="408">
        <v>1</v>
      </c>
      <c r="S159" s="408">
        <v>1</v>
      </c>
      <c r="T159" s="408" t="s">
        <v>141</v>
      </c>
      <c r="U159" s="408" t="s">
        <v>141</v>
      </c>
      <c r="V159" s="408" t="s">
        <v>141</v>
      </c>
      <c r="W159" s="408" t="s">
        <v>141</v>
      </c>
      <c r="X159" s="409" t="s">
        <v>141</v>
      </c>
      <c r="Y159" s="400">
        <v>159</v>
      </c>
    </row>
    <row r="160" spans="1:25" ht="13.5" customHeight="1">
      <c r="A160" s="680"/>
      <c r="B160" s="674"/>
      <c r="C160" s="410">
        <v>47.8</v>
      </c>
      <c r="D160" s="411">
        <v>32.700000000000003</v>
      </c>
      <c r="E160" s="411">
        <v>14.2</v>
      </c>
      <c r="F160" s="411">
        <v>5</v>
      </c>
      <c r="G160" s="411">
        <v>0.4</v>
      </c>
      <c r="H160" s="411"/>
      <c r="I160" s="411"/>
      <c r="J160" s="411"/>
      <c r="K160" s="412"/>
      <c r="L160" s="400">
        <v>160</v>
      </c>
      <c r="M160" s="664"/>
      <c r="N160" s="666"/>
      <c r="O160" s="413">
        <v>53.2</v>
      </c>
      <c r="P160" s="414">
        <v>43.6</v>
      </c>
      <c r="Q160" s="414">
        <v>2.1</v>
      </c>
      <c r="R160" s="414">
        <v>0.7</v>
      </c>
      <c r="S160" s="414">
        <v>0.4</v>
      </c>
      <c r="T160" s="414" t="s">
        <v>141</v>
      </c>
      <c r="U160" s="414" t="s">
        <v>141</v>
      </c>
      <c r="V160" s="414" t="s">
        <v>141</v>
      </c>
      <c r="W160" s="414" t="s">
        <v>141</v>
      </c>
      <c r="X160" s="415" t="s">
        <v>141</v>
      </c>
      <c r="Y160" s="400">
        <v>160</v>
      </c>
    </row>
    <row r="161" spans="1:25" ht="13.5" customHeight="1">
      <c r="A161" s="679">
        <f>A159+1</f>
        <v>79</v>
      </c>
      <c r="B161" s="673" t="s">
        <v>372</v>
      </c>
      <c r="C161" s="404">
        <v>40.299999999999997</v>
      </c>
      <c r="D161" s="405">
        <v>35.4</v>
      </c>
      <c r="E161" s="405">
        <v>17.7</v>
      </c>
      <c r="F161" s="405">
        <v>6.3</v>
      </c>
      <c r="G161" s="405">
        <v>0.2</v>
      </c>
      <c r="H161" s="405"/>
      <c r="I161" s="405"/>
      <c r="J161" s="405"/>
      <c r="K161" s="406"/>
      <c r="L161" s="400">
        <v>161</v>
      </c>
      <c r="M161" s="663">
        <f>M159+1</f>
        <v>92</v>
      </c>
      <c r="N161" s="665" t="s">
        <v>373</v>
      </c>
      <c r="O161" s="407">
        <v>82.2</v>
      </c>
      <c r="P161" s="408">
        <v>17.5</v>
      </c>
      <c r="Q161" s="408">
        <v>0.3</v>
      </c>
      <c r="R161" s="408">
        <v>0</v>
      </c>
      <c r="S161" s="408">
        <v>0</v>
      </c>
      <c r="T161" s="408" t="s">
        <v>141</v>
      </c>
      <c r="U161" s="408" t="s">
        <v>141</v>
      </c>
      <c r="V161" s="408" t="s">
        <v>141</v>
      </c>
      <c r="W161" s="408" t="s">
        <v>141</v>
      </c>
      <c r="X161" s="409" t="s">
        <v>141</v>
      </c>
      <c r="Y161" s="400">
        <v>161</v>
      </c>
    </row>
    <row r="162" spans="1:25" ht="13.5" customHeight="1">
      <c r="A162" s="680"/>
      <c r="B162" s="674"/>
      <c r="C162" s="410">
        <v>45.5</v>
      </c>
      <c r="D162" s="411">
        <v>35.299999999999997</v>
      </c>
      <c r="E162" s="411">
        <v>14.5</v>
      </c>
      <c r="F162" s="411">
        <v>4.3</v>
      </c>
      <c r="G162" s="411">
        <v>0.4</v>
      </c>
      <c r="H162" s="411"/>
      <c r="I162" s="411"/>
      <c r="J162" s="411"/>
      <c r="K162" s="412"/>
      <c r="L162" s="400">
        <v>162</v>
      </c>
      <c r="M162" s="664"/>
      <c r="N162" s="666"/>
      <c r="O162" s="413">
        <v>86.5</v>
      </c>
      <c r="P162" s="414">
        <v>12.9</v>
      </c>
      <c r="Q162" s="414">
        <v>0.4</v>
      </c>
      <c r="R162" s="414">
        <v>0</v>
      </c>
      <c r="S162" s="414">
        <v>0.1</v>
      </c>
      <c r="T162" s="414" t="s">
        <v>141</v>
      </c>
      <c r="U162" s="414" t="s">
        <v>141</v>
      </c>
      <c r="V162" s="414" t="s">
        <v>141</v>
      </c>
      <c r="W162" s="414" t="s">
        <v>141</v>
      </c>
      <c r="X162" s="415" t="s">
        <v>141</v>
      </c>
      <c r="Y162" s="400">
        <v>162</v>
      </c>
    </row>
    <row r="163" spans="1:25" ht="13.5" customHeight="1">
      <c r="A163" s="679">
        <f>A161+1</f>
        <v>80</v>
      </c>
      <c r="B163" s="673" t="s">
        <v>374</v>
      </c>
      <c r="C163" s="404">
        <v>48.5</v>
      </c>
      <c r="D163" s="405">
        <v>30.6</v>
      </c>
      <c r="E163" s="405">
        <v>14.8</v>
      </c>
      <c r="F163" s="405">
        <v>5.8</v>
      </c>
      <c r="G163" s="405">
        <v>0.30000000000000004</v>
      </c>
      <c r="H163" s="405"/>
      <c r="I163" s="405"/>
      <c r="J163" s="405"/>
      <c r="K163" s="406"/>
      <c r="L163" s="400">
        <v>163</v>
      </c>
      <c r="M163" s="663">
        <f>M161+1</f>
        <v>93</v>
      </c>
      <c r="N163" s="665" t="s">
        <v>375</v>
      </c>
      <c r="O163" s="407">
        <v>68.5</v>
      </c>
      <c r="P163" s="408">
        <v>30.1</v>
      </c>
      <c r="Q163" s="408">
        <v>1.4</v>
      </c>
      <c r="R163" s="408">
        <v>0</v>
      </c>
      <c r="S163" s="408">
        <v>0</v>
      </c>
      <c r="T163" s="408" t="s">
        <v>141</v>
      </c>
      <c r="U163" s="408" t="s">
        <v>141</v>
      </c>
      <c r="V163" s="408" t="s">
        <v>141</v>
      </c>
      <c r="W163" s="408" t="s">
        <v>141</v>
      </c>
      <c r="X163" s="409" t="s">
        <v>141</v>
      </c>
      <c r="Y163" s="400">
        <v>163</v>
      </c>
    </row>
    <row r="164" spans="1:25" ht="13.5" customHeight="1">
      <c r="A164" s="680"/>
      <c r="B164" s="674"/>
      <c r="C164" s="410">
        <v>55.8</v>
      </c>
      <c r="D164" s="411">
        <v>29</v>
      </c>
      <c r="E164" s="411">
        <v>11.2</v>
      </c>
      <c r="F164" s="411">
        <v>3.6</v>
      </c>
      <c r="G164" s="411">
        <v>0.4</v>
      </c>
      <c r="H164" s="411"/>
      <c r="I164" s="411"/>
      <c r="J164" s="411"/>
      <c r="K164" s="412"/>
      <c r="L164" s="400">
        <v>164</v>
      </c>
      <c r="M164" s="664"/>
      <c r="N164" s="666"/>
      <c r="O164" s="413">
        <v>68.7</v>
      </c>
      <c r="P164" s="414">
        <v>29.4</v>
      </c>
      <c r="Q164" s="414">
        <v>1.6</v>
      </c>
      <c r="R164" s="414">
        <v>0</v>
      </c>
      <c r="S164" s="414">
        <v>0.2</v>
      </c>
      <c r="T164" s="414" t="s">
        <v>141</v>
      </c>
      <c r="U164" s="414" t="s">
        <v>141</v>
      </c>
      <c r="V164" s="414" t="s">
        <v>141</v>
      </c>
      <c r="W164" s="414" t="s">
        <v>141</v>
      </c>
      <c r="X164" s="415" t="s">
        <v>141</v>
      </c>
      <c r="Y164" s="400">
        <v>164</v>
      </c>
    </row>
    <row r="165" spans="1:25" ht="13.5" customHeight="1">
      <c r="A165" s="679">
        <f>A163+1</f>
        <v>81</v>
      </c>
      <c r="B165" s="673" t="s">
        <v>376</v>
      </c>
      <c r="C165" s="404">
        <v>68.900000000000006</v>
      </c>
      <c r="D165" s="405">
        <v>26.6</v>
      </c>
      <c r="E165" s="405">
        <v>3.3</v>
      </c>
      <c r="F165" s="405">
        <v>1.2</v>
      </c>
      <c r="G165" s="405"/>
      <c r="H165" s="405"/>
      <c r="I165" s="405"/>
      <c r="J165" s="405"/>
      <c r="K165" s="406"/>
      <c r="L165" s="400">
        <v>165</v>
      </c>
      <c r="M165" s="663">
        <f>M163+1</f>
        <v>94</v>
      </c>
      <c r="N165" s="665" t="s">
        <v>377</v>
      </c>
      <c r="O165" s="407">
        <v>83.2</v>
      </c>
      <c r="P165" s="408">
        <v>16.8</v>
      </c>
      <c r="Q165" s="408">
        <v>0</v>
      </c>
      <c r="R165" s="408">
        <v>0</v>
      </c>
      <c r="S165" s="408">
        <v>0</v>
      </c>
      <c r="T165" s="408" t="s">
        <v>141</v>
      </c>
      <c r="U165" s="408" t="s">
        <v>141</v>
      </c>
      <c r="V165" s="408" t="s">
        <v>141</v>
      </c>
      <c r="W165" s="408" t="s">
        <v>141</v>
      </c>
      <c r="X165" s="409" t="s">
        <v>141</v>
      </c>
      <c r="Y165" s="400">
        <v>165</v>
      </c>
    </row>
    <row r="166" spans="1:25" ht="12" customHeight="1">
      <c r="A166" s="680"/>
      <c r="B166" s="674"/>
      <c r="C166" s="410">
        <v>72</v>
      </c>
      <c r="D166" s="411">
        <v>24.6</v>
      </c>
      <c r="E166" s="411">
        <v>2.2000000000000002</v>
      </c>
      <c r="F166" s="411">
        <v>1.2000000000000002</v>
      </c>
      <c r="G166" s="411"/>
      <c r="H166" s="411"/>
      <c r="I166" s="411"/>
      <c r="J166" s="411"/>
      <c r="K166" s="412"/>
      <c r="L166" s="400">
        <v>166</v>
      </c>
      <c r="M166" s="664"/>
      <c r="N166" s="666"/>
      <c r="O166" s="413">
        <v>87.7</v>
      </c>
      <c r="P166" s="414">
        <v>11.9</v>
      </c>
      <c r="Q166" s="414">
        <v>0.2</v>
      </c>
      <c r="R166" s="414">
        <v>0</v>
      </c>
      <c r="S166" s="414">
        <v>0.2</v>
      </c>
      <c r="T166" s="414" t="s">
        <v>141</v>
      </c>
      <c r="U166" s="414" t="s">
        <v>141</v>
      </c>
      <c r="V166" s="414" t="s">
        <v>141</v>
      </c>
      <c r="W166" s="414" t="s">
        <v>141</v>
      </c>
      <c r="X166" s="415" t="s">
        <v>141</v>
      </c>
      <c r="Y166" s="400">
        <v>166</v>
      </c>
    </row>
    <row r="167" spans="1:25" ht="13.5" customHeight="1">
      <c r="A167" s="679">
        <f>A165+1</f>
        <v>82</v>
      </c>
      <c r="B167" s="673" t="s">
        <v>378</v>
      </c>
      <c r="C167" s="404">
        <v>47.4</v>
      </c>
      <c r="D167" s="405">
        <v>32.6</v>
      </c>
      <c r="E167" s="405">
        <v>16</v>
      </c>
      <c r="F167" s="405">
        <v>3.5</v>
      </c>
      <c r="G167" s="405">
        <v>0.5</v>
      </c>
      <c r="H167" s="405"/>
      <c r="I167" s="405"/>
      <c r="J167" s="405"/>
      <c r="K167" s="406"/>
      <c r="L167" s="400">
        <v>167</v>
      </c>
      <c r="M167" s="663">
        <f>M165+1</f>
        <v>95</v>
      </c>
      <c r="N167" s="665" t="s">
        <v>379</v>
      </c>
      <c r="O167" s="407">
        <v>68.2</v>
      </c>
      <c r="P167" s="408">
        <v>30.1</v>
      </c>
      <c r="Q167" s="408">
        <v>1.4</v>
      </c>
      <c r="R167" s="408">
        <v>0</v>
      </c>
      <c r="S167" s="408">
        <v>0.3</v>
      </c>
      <c r="T167" s="408" t="s">
        <v>141</v>
      </c>
      <c r="U167" s="408" t="s">
        <v>141</v>
      </c>
      <c r="V167" s="408" t="s">
        <v>141</v>
      </c>
      <c r="W167" s="408" t="s">
        <v>141</v>
      </c>
      <c r="X167" s="409" t="s">
        <v>141</v>
      </c>
      <c r="Y167" s="400">
        <v>167</v>
      </c>
    </row>
    <row r="168" spans="1:25" ht="13.5" customHeight="1">
      <c r="A168" s="680"/>
      <c r="B168" s="674"/>
      <c r="C168" s="410">
        <v>52.6</v>
      </c>
      <c r="D168" s="411">
        <v>32.6</v>
      </c>
      <c r="E168" s="411">
        <v>12.2</v>
      </c>
      <c r="F168" s="411">
        <v>2.1</v>
      </c>
      <c r="G168" s="411">
        <v>0.5</v>
      </c>
      <c r="H168" s="411"/>
      <c r="I168" s="411"/>
      <c r="J168" s="411"/>
      <c r="K168" s="412"/>
      <c r="L168" s="400">
        <v>168</v>
      </c>
      <c r="M168" s="664"/>
      <c r="N168" s="666"/>
      <c r="O168" s="413">
        <v>69.599999999999994</v>
      </c>
      <c r="P168" s="414">
        <v>28.7</v>
      </c>
      <c r="Q168" s="414">
        <v>1.5</v>
      </c>
      <c r="R168" s="414">
        <v>0</v>
      </c>
      <c r="S168" s="414">
        <v>0.2</v>
      </c>
      <c r="T168" s="414" t="s">
        <v>141</v>
      </c>
      <c r="U168" s="414" t="s">
        <v>141</v>
      </c>
      <c r="V168" s="414" t="s">
        <v>141</v>
      </c>
      <c r="W168" s="414" t="s">
        <v>141</v>
      </c>
      <c r="X168" s="415" t="s">
        <v>141</v>
      </c>
      <c r="Y168" s="400">
        <v>168</v>
      </c>
    </row>
    <row r="169" spans="1:25" ht="13.5" customHeight="1">
      <c r="A169" s="679">
        <f>A167+1</f>
        <v>83</v>
      </c>
      <c r="B169" s="673" t="s">
        <v>380</v>
      </c>
      <c r="C169" s="404">
        <v>34.6</v>
      </c>
      <c r="D169" s="405">
        <v>33.4</v>
      </c>
      <c r="E169" s="405">
        <v>24.6</v>
      </c>
      <c r="F169" s="405">
        <v>6.9</v>
      </c>
      <c r="G169" s="405">
        <v>0.4</v>
      </c>
      <c r="H169" s="405"/>
      <c r="I169" s="405"/>
      <c r="J169" s="405"/>
      <c r="K169" s="406"/>
      <c r="L169" s="400">
        <v>169</v>
      </c>
      <c r="M169" s="663">
        <f>M167+1</f>
        <v>96</v>
      </c>
      <c r="N169" s="665" t="s">
        <v>381</v>
      </c>
      <c r="O169" s="407">
        <v>40.799999999999997</v>
      </c>
      <c r="P169" s="408">
        <v>56.8</v>
      </c>
      <c r="Q169" s="408">
        <v>2.1</v>
      </c>
      <c r="R169" s="408">
        <v>0.3</v>
      </c>
      <c r="S169" s="408">
        <v>0</v>
      </c>
      <c r="T169" s="408" t="s">
        <v>141</v>
      </c>
      <c r="U169" s="408" t="s">
        <v>141</v>
      </c>
      <c r="V169" s="408" t="s">
        <v>141</v>
      </c>
      <c r="W169" s="408" t="s">
        <v>141</v>
      </c>
      <c r="X169" s="409" t="s">
        <v>141</v>
      </c>
      <c r="Y169" s="400">
        <v>169</v>
      </c>
    </row>
    <row r="170" spans="1:25" ht="13.5" customHeight="1">
      <c r="A170" s="680"/>
      <c r="B170" s="674"/>
      <c r="C170" s="410">
        <v>36.200000000000003</v>
      </c>
      <c r="D170" s="411">
        <v>35.4</v>
      </c>
      <c r="E170" s="411">
        <v>22.5</v>
      </c>
      <c r="F170" s="411">
        <v>5.5</v>
      </c>
      <c r="G170" s="411">
        <v>0.5</v>
      </c>
      <c r="H170" s="411"/>
      <c r="I170" s="411"/>
      <c r="J170" s="411"/>
      <c r="K170" s="412"/>
      <c r="L170" s="400">
        <v>170</v>
      </c>
      <c r="M170" s="664"/>
      <c r="N170" s="666"/>
      <c r="O170" s="413">
        <v>55.8</v>
      </c>
      <c r="P170" s="414">
        <v>41.5</v>
      </c>
      <c r="Q170" s="414">
        <v>2.5</v>
      </c>
      <c r="R170" s="414">
        <v>0.1</v>
      </c>
      <c r="S170" s="414">
        <v>0.2</v>
      </c>
      <c r="T170" s="414" t="s">
        <v>141</v>
      </c>
      <c r="U170" s="414" t="s">
        <v>141</v>
      </c>
      <c r="V170" s="414" t="s">
        <v>141</v>
      </c>
      <c r="W170" s="414" t="s">
        <v>141</v>
      </c>
      <c r="X170" s="415" t="s">
        <v>141</v>
      </c>
      <c r="Y170" s="400">
        <v>170</v>
      </c>
    </row>
    <row r="171" spans="1:25" ht="13.5" customHeight="1">
      <c r="A171" s="679">
        <f>A169+1</f>
        <v>84</v>
      </c>
      <c r="B171" s="673" t="s">
        <v>382</v>
      </c>
      <c r="C171" s="404">
        <v>51.7</v>
      </c>
      <c r="D171" s="405">
        <v>32.1</v>
      </c>
      <c r="E171" s="405">
        <v>12</v>
      </c>
      <c r="F171" s="405">
        <v>3.8</v>
      </c>
      <c r="G171" s="405">
        <v>0.5</v>
      </c>
      <c r="H171" s="405"/>
      <c r="I171" s="405"/>
      <c r="J171" s="405"/>
      <c r="K171" s="406"/>
      <c r="L171" s="400">
        <v>171</v>
      </c>
      <c r="M171" s="663">
        <f>M169+1</f>
        <v>97</v>
      </c>
      <c r="N171" s="665" t="s">
        <v>383</v>
      </c>
      <c r="O171" s="407">
        <v>22.9</v>
      </c>
      <c r="P171" s="408">
        <v>55.8</v>
      </c>
      <c r="Q171" s="408">
        <v>20.2</v>
      </c>
      <c r="R171" s="408">
        <v>1</v>
      </c>
      <c r="S171" s="408">
        <v>0</v>
      </c>
      <c r="T171" s="408" t="s">
        <v>141</v>
      </c>
      <c r="U171" s="408" t="s">
        <v>141</v>
      </c>
      <c r="V171" s="408" t="s">
        <v>141</v>
      </c>
      <c r="W171" s="408" t="s">
        <v>141</v>
      </c>
      <c r="X171" s="409" t="s">
        <v>141</v>
      </c>
      <c r="Y171" s="400">
        <v>171</v>
      </c>
    </row>
    <row r="172" spans="1:25" ht="13.5" customHeight="1">
      <c r="A172" s="680"/>
      <c r="B172" s="674"/>
      <c r="C172" s="410">
        <v>53.9</v>
      </c>
      <c r="D172" s="411">
        <v>32.4</v>
      </c>
      <c r="E172" s="411">
        <v>10.6</v>
      </c>
      <c r="F172" s="411">
        <v>2.6</v>
      </c>
      <c r="G172" s="411">
        <v>0.5</v>
      </c>
      <c r="H172" s="411"/>
      <c r="I172" s="411"/>
      <c r="J172" s="411"/>
      <c r="K172" s="412"/>
      <c r="L172" s="400">
        <v>172</v>
      </c>
      <c r="M172" s="664"/>
      <c r="N172" s="666"/>
      <c r="O172" s="413">
        <v>43.7</v>
      </c>
      <c r="P172" s="414">
        <v>45.1</v>
      </c>
      <c r="Q172" s="414">
        <v>10.6</v>
      </c>
      <c r="R172" s="414">
        <v>0.4</v>
      </c>
      <c r="S172" s="414">
        <v>0.2</v>
      </c>
      <c r="T172" s="414" t="s">
        <v>141</v>
      </c>
      <c r="U172" s="414" t="s">
        <v>141</v>
      </c>
      <c r="V172" s="414" t="s">
        <v>141</v>
      </c>
      <c r="W172" s="414" t="s">
        <v>141</v>
      </c>
      <c r="X172" s="415" t="s">
        <v>141</v>
      </c>
      <c r="Y172" s="400">
        <v>172</v>
      </c>
    </row>
    <row r="173" spans="1:25" ht="13.5" customHeight="1">
      <c r="A173" s="679">
        <f>A171+1</f>
        <v>85</v>
      </c>
      <c r="B173" s="673" t="s">
        <v>384</v>
      </c>
      <c r="C173" s="404">
        <v>31.5</v>
      </c>
      <c r="D173" s="405">
        <v>27.9</v>
      </c>
      <c r="E173" s="405">
        <v>28.7</v>
      </c>
      <c r="F173" s="405">
        <v>11.5</v>
      </c>
      <c r="G173" s="405">
        <v>0.5</v>
      </c>
      <c r="H173" s="405"/>
      <c r="I173" s="405"/>
      <c r="J173" s="405"/>
      <c r="K173" s="406"/>
      <c r="L173" s="400">
        <v>173</v>
      </c>
      <c r="M173" s="663">
        <f>M171+1</f>
        <v>98</v>
      </c>
      <c r="N173" s="698" t="s">
        <v>385</v>
      </c>
      <c r="O173" s="407">
        <v>16.399999999999999</v>
      </c>
      <c r="P173" s="408">
        <v>65.099999999999994</v>
      </c>
      <c r="Q173" s="408">
        <v>18.5</v>
      </c>
      <c r="R173" s="408">
        <v>0</v>
      </c>
      <c r="S173" s="408">
        <v>0</v>
      </c>
      <c r="T173" s="408" t="s">
        <v>141</v>
      </c>
      <c r="U173" s="408" t="s">
        <v>141</v>
      </c>
      <c r="V173" s="408" t="s">
        <v>141</v>
      </c>
      <c r="W173" s="408" t="s">
        <v>141</v>
      </c>
      <c r="X173" s="409" t="s">
        <v>141</v>
      </c>
      <c r="Y173" s="400">
        <v>173</v>
      </c>
    </row>
    <row r="174" spans="1:25" ht="13.5" customHeight="1">
      <c r="A174" s="680"/>
      <c r="B174" s="674"/>
      <c r="C174" s="410">
        <v>29.2</v>
      </c>
      <c r="D174" s="411">
        <v>28.1</v>
      </c>
      <c r="E174" s="411">
        <v>31.7</v>
      </c>
      <c r="F174" s="411">
        <v>10.5</v>
      </c>
      <c r="G174" s="411">
        <v>0.5</v>
      </c>
      <c r="H174" s="411"/>
      <c r="I174" s="411"/>
      <c r="J174" s="411"/>
      <c r="K174" s="412"/>
      <c r="L174" s="400">
        <v>174</v>
      </c>
      <c r="M174" s="664"/>
      <c r="N174" s="699"/>
      <c r="O174" s="413">
        <v>25.3</v>
      </c>
      <c r="P174" s="414">
        <v>56.8</v>
      </c>
      <c r="Q174" s="414">
        <v>17.5</v>
      </c>
      <c r="R174" s="414">
        <v>0.2</v>
      </c>
      <c r="S174" s="414">
        <v>0.2</v>
      </c>
      <c r="T174" s="414" t="s">
        <v>141</v>
      </c>
      <c r="U174" s="414" t="s">
        <v>141</v>
      </c>
      <c r="V174" s="414" t="s">
        <v>141</v>
      </c>
      <c r="W174" s="414" t="s">
        <v>141</v>
      </c>
      <c r="X174" s="415" t="s">
        <v>141</v>
      </c>
      <c r="Y174" s="400">
        <v>174</v>
      </c>
    </row>
    <row r="175" spans="1:25" ht="13.5" customHeight="1">
      <c r="A175" s="700"/>
      <c r="B175" s="701"/>
      <c r="C175" s="422"/>
      <c r="D175" s="422"/>
      <c r="E175" s="422"/>
      <c r="F175" s="422"/>
      <c r="G175" s="422"/>
      <c r="H175" s="422"/>
      <c r="I175" s="422"/>
      <c r="J175" s="422"/>
      <c r="K175" s="422"/>
      <c r="M175" s="663">
        <f>M173+1</f>
        <v>99</v>
      </c>
      <c r="N175" s="698" t="s">
        <v>386</v>
      </c>
      <c r="O175" s="407">
        <v>20.2</v>
      </c>
      <c r="P175" s="408">
        <v>65.400000000000006</v>
      </c>
      <c r="Q175" s="408">
        <v>14.4</v>
      </c>
      <c r="R175" s="408">
        <v>0</v>
      </c>
      <c r="S175" s="408">
        <v>0</v>
      </c>
      <c r="T175" s="408" t="s">
        <v>141</v>
      </c>
      <c r="U175" s="408" t="s">
        <v>141</v>
      </c>
      <c r="V175" s="408" t="s">
        <v>141</v>
      </c>
      <c r="W175" s="408" t="s">
        <v>141</v>
      </c>
      <c r="X175" s="409" t="s">
        <v>141</v>
      </c>
      <c r="Y175" s="400">
        <v>175</v>
      </c>
    </row>
    <row r="176" spans="1:25" ht="13.5" customHeight="1">
      <c r="A176" s="700"/>
      <c r="B176" s="701"/>
      <c r="C176" s="422"/>
      <c r="D176" s="422"/>
      <c r="E176" s="422"/>
      <c r="F176" s="422"/>
      <c r="G176" s="422"/>
      <c r="H176" s="422"/>
      <c r="I176" s="422"/>
      <c r="J176" s="422"/>
      <c r="K176" s="422"/>
      <c r="M176" s="664"/>
      <c r="N176" s="699"/>
      <c r="O176" s="413">
        <v>40.1</v>
      </c>
      <c r="P176" s="414">
        <v>51.8</v>
      </c>
      <c r="Q176" s="414">
        <v>7.8</v>
      </c>
      <c r="R176" s="414">
        <v>0.1</v>
      </c>
      <c r="S176" s="414">
        <v>0.2</v>
      </c>
      <c r="T176" s="414" t="s">
        <v>141</v>
      </c>
      <c r="U176" s="414" t="s">
        <v>141</v>
      </c>
      <c r="V176" s="414" t="s">
        <v>141</v>
      </c>
      <c r="W176" s="414" t="s">
        <v>141</v>
      </c>
      <c r="X176" s="415" t="s">
        <v>141</v>
      </c>
      <c r="Y176" s="400">
        <v>176</v>
      </c>
    </row>
    <row r="177" spans="1:25" ht="13.5" customHeight="1">
      <c r="A177" s="700"/>
      <c r="B177" s="701"/>
      <c r="C177" s="422"/>
      <c r="D177" s="422"/>
      <c r="E177" s="422"/>
      <c r="F177" s="422"/>
      <c r="G177" s="422"/>
      <c r="H177" s="422"/>
      <c r="I177" s="422"/>
      <c r="J177" s="422"/>
      <c r="K177" s="422"/>
      <c r="M177" s="663">
        <f>M175+1</f>
        <v>100</v>
      </c>
      <c r="N177" s="698" t="s">
        <v>387</v>
      </c>
      <c r="O177" s="407">
        <v>34.200000000000003</v>
      </c>
      <c r="P177" s="408">
        <v>60.6</v>
      </c>
      <c r="Q177" s="408">
        <v>4.5</v>
      </c>
      <c r="R177" s="408">
        <v>0.3</v>
      </c>
      <c r="S177" s="408">
        <v>0.3</v>
      </c>
      <c r="T177" s="408" t="s">
        <v>141</v>
      </c>
      <c r="U177" s="408" t="s">
        <v>141</v>
      </c>
      <c r="V177" s="408" t="s">
        <v>141</v>
      </c>
      <c r="W177" s="408" t="s">
        <v>141</v>
      </c>
      <c r="X177" s="409" t="s">
        <v>141</v>
      </c>
      <c r="Y177" s="400">
        <v>177</v>
      </c>
    </row>
    <row r="178" spans="1:25">
      <c r="A178" s="700"/>
      <c r="B178" s="701"/>
      <c r="C178" s="422"/>
      <c r="D178" s="422"/>
      <c r="E178" s="422"/>
      <c r="F178" s="422"/>
      <c r="G178" s="422"/>
      <c r="H178" s="422"/>
      <c r="I178" s="422"/>
      <c r="J178" s="422"/>
      <c r="K178" s="422"/>
      <c r="M178" s="664"/>
      <c r="N178" s="699"/>
      <c r="O178" s="413">
        <v>43.8</v>
      </c>
      <c r="P178" s="414">
        <v>49.4</v>
      </c>
      <c r="Q178" s="414">
        <v>6.4</v>
      </c>
      <c r="R178" s="414">
        <v>0.1</v>
      </c>
      <c r="S178" s="414">
        <v>0.2</v>
      </c>
      <c r="T178" s="414" t="s">
        <v>141</v>
      </c>
      <c r="U178" s="414" t="s">
        <v>141</v>
      </c>
      <c r="V178" s="414" t="s">
        <v>141</v>
      </c>
      <c r="W178" s="414" t="s">
        <v>141</v>
      </c>
      <c r="X178" s="415" t="s">
        <v>141</v>
      </c>
      <c r="Y178" s="400">
        <v>178</v>
      </c>
    </row>
    <row r="179" spans="1:25" ht="13.5" customHeight="1">
      <c r="A179" s="423"/>
      <c r="B179" s="701"/>
      <c r="C179" s="422"/>
      <c r="D179" s="422"/>
      <c r="E179" s="422"/>
      <c r="F179" s="422"/>
      <c r="G179" s="422"/>
      <c r="H179" s="422"/>
      <c r="I179" s="422"/>
      <c r="J179" s="422"/>
      <c r="K179" s="422"/>
      <c r="M179" s="663">
        <f>M177+1</f>
        <v>101</v>
      </c>
      <c r="N179" s="698" t="s">
        <v>388</v>
      </c>
      <c r="O179" s="407">
        <v>69.900000000000006</v>
      </c>
      <c r="P179" s="408">
        <v>30.1</v>
      </c>
      <c r="Q179" s="408">
        <v>0</v>
      </c>
      <c r="R179" s="408">
        <v>0</v>
      </c>
      <c r="S179" s="408">
        <v>0</v>
      </c>
      <c r="T179" s="408" t="s">
        <v>141</v>
      </c>
      <c r="U179" s="408" t="s">
        <v>141</v>
      </c>
      <c r="V179" s="408" t="s">
        <v>141</v>
      </c>
      <c r="W179" s="408" t="s">
        <v>141</v>
      </c>
      <c r="X179" s="409" t="s">
        <v>141</v>
      </c>
      <c r="Y179" s="400">
        <v>179</v>
      </c>
    </row>
    <row r="180" spans="1:25">
      <c r="A180" s="423"/>
      <c r="B180" s="701"/>
      <c r="C180" s="422"/>
      <c r="D180" s="422"/>
      <c r="E180" s="422"/>
      <c r="F180" s="422"/>
      <c r="G180" s="422"/>
      <c r="H180" s="422"/>
      <c r="I180" s="422"/>
      <c r="J180" s="422"/>
      <c r="K180" s="422"/>
      <c r="M180" s="664"/>
      <c r="N180" s="699"/>
      <c r="O180" s="413">
        <v>72.5</v>
      </c>
      <c r="P180" s="414">
        <v>26.7</v>
      </c>
      <c r="Q180" s="414">
        <v>0.8</v>
      </c>
      <c r="R180" s="414">
        <v>0</v>
      </c>
      <c r="S180" s="414">
        <v>0.1</v>
      </c>
      <c r="T180" s="414" t="s">
        <v>141</v>
      </c>
      <c r="U180" s="414" t="s">
        <v>141</v>
      </c>
      <c r="V180" s="414" t="s">
        <v>141</v>
      </c>
      <c r="W180" s="414" t="s">
        <v>141</v>
      </c>
      <c r="X180" s="415" t="s">
        <v>141</v>
      </c>
      <c r="Y180" s="400">
        <v>180</v>
      </c>
    </row>
    <row r="181" spans="1:25" ht="13.5" customHeight="1">
      <c r="B181" s="416">
        <v>1</v>
      </c>
      <c r="C181" s="400" t="s">
        <v>96</v>
      </c>
      <c r="D181" s="400" t="s">
        <v>97</v>
      </c>
      <c r="E181" s="400" t="s">
        <v>98</v>
      </c>
      <c r="F181" s="400" t="s">
        <v>99</v>
      </c>
      <c r="G181" s="400" t="s">
        <v>389</v>
      </c>
      <c r="M181" s="663">
        <f>M179+1</f>
        <v>102</v>
      </c>
      <c r="N181" s="665" t="s">
        <v>390</v>
      </c>
      <c r="O181" s="407">
        <v>69.900000000000006</v>
      </c>
      <c r="P181" s="408">
        <v>28.4</v>
      </c>
      <c r="Q181" s="408">
        <v>1.4</v>
      </c>
      <c r="R181" s="408">
        <v>0.3</v>
      </c>
      <c r="S181" s="408">
        <v>0</v>
      </c>
      <c r="T181" s="408"/>
      <c r="U181" s="408"/>
      <c r="V181" s="408"/>
      <c r="W181" s="408"/>
      <c r="X181" s="409"/>
      <c r="Y181" s="400">
        <v>181</v>
      </c>
    </row>
    <row r="182" spans="1:25" ht="13.5" customHeight="1">
      <c r="B182" s="416">
        <v>2</v>
      </c>
      <c r="C182" s="400" t="s">
        <v>96</v>
      </c>
      <c r="D182" s="400" t="s">
        <v>97</v>
      </c>
      <c r="E182" s="400" t="s">
        <v>98</v>
      </c>
      <c r="F182" s="400" t="s">
        <v>99</v>
      </c>
      <c r="G182" s="400" t="s">
        <v>389</v>
      </c>
      <c r="M182" s="664"/>
      <c r="N182" s="666"/>
      <c r="O182" s="413">
        <v>64.099999999999994</v>
      </c>
      <c r="P182" s="414">
        <v>28.9</v>
      </c>
      <c r="Q182" s="414">
        <v>6.1</v>
      </c>
      <c r="R182" s="414">
        <v>0.8</v>
      </c>
      <c r="S182" s="414">
        <v>0.1</v>
      </c>
      <c r="T182" s="414"/>
      <c r="U182" s="414"/>
      <c r="V182" s="414"/>
      <c r="W182" s="414"/>
      <c r="X182" s="415"/>
      <c r="Y182" s="400">
        <v>182</v>
      </c>
    </row>
    <row r="183" spans="1:25" ht="13.5" customHeight="1">
      <c r="B183" s="416">
        <v>3</v>
      </c>
      <c r="C183" s="400" t="s">
        <v>96</v>
      </c>
      <c r="D183" s="400" t="s">
        <v>97</v>
      </c>
      <c r="E183" s="400" t="s">
        <v>98</v>
      </c>
      <c r="F183" s="400" t="s">
        <v>99</v>
      </c>
      <c r="G183" s="400" t="s">
        <v>389</v>
      </c>
      <c r="M183" s="663">
        <f>M181+1</f>
        <v>103</v>
      </c>
      <c r="N183" s="665" t="s">
        <v>391</v>
      </c>
      <c r="O183" s="407">
        <v>40.4</v>
      </c>
      <c r="P183" s="408">
        <v>40.1</v>
      </c>
      <c r="Q183" s="408">
        <v>17.100000000000001</v>
      </c>
      <c r="R183" s="408">
        <v>2.4</v>
      </c>
      <c r="S183" s="408">
        <v>0</v>
      </c>
      <c r="T183" s="408" t="s">
        <v>141</v>
      </c>
      <c r="U183" s="408" t="s">
        <v>141</v>
      </c>
      <c r="V183" s="408" t="s">
        <v>141</v>
      </c>
      <c r="W183" s="408" t="s">
        <v>141</v>
      </c>
      <c r="X183" s="409" t="s">
        <v>141</v>
      </c>
      <c r="Y183" s="400">
        <v>183</v>
      </c>
    </row>
    <row r="184" spans="1:25" ht="13.5" customHeight="1">
      <c r="B184" s="416">
        <v>4</v>
      </c>
      <c r="C184" s="400" t="s">
        <v>100</v>
      </c>
      <c r="D184" s="400" t="s">
        <v>101</v>
      </c>
      <c r="E184" s="400" t="s">
        <v>102</v>
      </c>
      <c r="F184" s="400" t="s">
        <v>103</v>
      </c>
      <c r="G184" s="400" t="s">
        <v>389</v>
      </c>
      <c r="M184" s="664"/>
      <c r="N184" s="666"/>
      <c r="O184" s="413">
        <v>37.1</v>
      </c>
      <c r="P184" s="414">
        <v>35.700000000000003</v>
      </c>
      <c r="Q184" s="414">
        <v>20.399999999999999</v>
      </c>
      <c r="R184" s="414">
        <v>6.7</v>
      </c>
      <c r="S184" s="414">
        <v>0.1</v>
      </c>
      <c r="T184" s="414" t="s">
        <v>141</v>
      </c>
      <c r="U184" s="414" t="s">
        <v>141</v>
      </c>
      <c r="V184" s="414" t="s">
        <v>141</v>
      </c>
      <c r="W184" s="414" t="s">
        <v>141</v>
      </c>
      <c r="X184" s="415" t="s">
        <v>141</v>
      </c>
      <c r="Y184" s="400">
        <v>184</v>
      </c>
    </row>
    <row r="185" spans="1:25" ht="13.5" customHeight="1">
      <c r="B185" s="416">
        <v>5</v>
      </c>
      <c r="C185" s="400" t="s">
        <v>100</v>
      </c>
      <c r="D185" s="400" t="s">
        <v>101</v>
      </c>
      <c r="E185" s="400" t="s">
        <v>102</v>
      </c>
      <c r="F185" s="400" t="s">
        <v>103</v>
      </c>
      <c r="G185" s="400" t="s">
        <v>389</v>
      </c>
      <c r="M185" s="663">
        <f>M183+1</f>
        <v>104</v>
      </c>
      <c r="N185" s="665" t="s">
        <v>392</v>
      </c>
      <c r="O185" s="407">
        <v>52.7</v>
      </c>
      <c r="P185" s="408">
        <v>42.5</v>
      </c>
      <c r="Q185" s="408">
        <v>4.8</v>
      </c>
      <c r="R185" s="408">
        <v>0</v>
      </c>
      <c r="S185" s="408">
        <v>0</v>
      </c>
      <c r="T185" s="408" t="s">
        <v>141</v>
      </c>
      <c r="U185" s="408" t="s">
        <v>141</v>
      </c>
      <c r="V185" s="408" t="s">
        <v>141</v>
      </c>
      <c r="W185" s="408" t="s">
        <v>141</v>
      </c>
      <c r="X185" s="409" t="s">
        <v>141</v>
      </c>
      <c r="Y185" s="400">
        <v>185</v>
      </c>
    </row>
    <row r="186" spans="1:25">
      <c r="B186" s="416">
        <v>6</v>
      </c>
      <c r="C186" s="400" t="s">
        <v>100</v>
      </c>
      <c r="D186" s="400" t="s">
        <v>101</v>
      </c>
      <c r="E186" s="400" t="s">
        <v>102</v>
      </c>
      <c r="F186" s="400" t="s">
        <v>103</v>
      </c>
      <c r="G186" s="400" t="s">
        <v>389</v>
      </c>
      <c r="M186" s="664"/>
      <c r="N186" s="666"/>
      <c r="O186" s="413">
        <v>55.7</v>
      </c>
      <c r="P186" s="414">
        <v>37.1</v>
      </c>
      <c r="Q186" s="414">
        <v>6.8</v>
      </c>
      <c r="R186" s="414">
        <v>0.3</v>
      </c>
      <c r="S186" s="414">
        <v>0.1</v>
      </c>
      <c r="T186" s="414" t="s">
        <v>141</v>
      </c>
      <c r="U186" s="414" t="s">
        <v>141</v>
      </c>
      <c r="V186" s="414" t="s">
        <v>141</v>
      </c>
      <c r="W186" s="414" t="s">
        <v>141</v>
      </c>
      <c r="X186" s="415" t="s">
        <v>141</v>
      </c>
      <c r="Y186" s="400">
        <v>186</v>
      </c>
    </row>
    <row r="187" spans="1:25" ht="13.5" customHeight="1">
      <c r="B187" s="416">
        <v>7</v>
      </c>
      <c r="C187" s="400" t="s">
        <v>100</v>
      </c>
      <c r="D187" s="400" t="s">
        <v>101</v>
      </c>
      <c r="E187" s="400" t="s">
        <v>102</v>
      </c>
      <c r="F187" s="400" t="s">
        <v>103</v>
      </c>
      <c r="G187" s="400" t="s">
        <v>389</v>
      </c>
      <c r="M187" s="663">
        <f>M185+1</f>
        <v>105</v>
      </c>
      <c r="N187" s="665" t="s">
        <v>398</v>
      </c>
      <c r="O187" s="407">
        <v>44.9</v>
      </c>
      <c r="P187" s="408">
        <v>49.7</v>
      </c>
      <c r="Q187" s="408">
        <v>5.5</v>
      </c>
      <c r="R187" s="408">
        <v>0</v>
      </c>
      <c r="S187" s="408">
        <v>0</v>
      </c>
      <c r="T187" s="408" t="s">
        <v>141</v>
      </c>
      <c r="U187" s="408" t="s">
        <v>141</v>
      </c>
      <c r="V187" s="408" t="s">
        <v>141</v>
      </c>
      <c r="W187" s="408" t="s">
        <v>141</v>
      </c>
      <c r="X187" s="409" t="s">
        <v>141</v>
      </c>
      <c r="Y187" s="400">
        <v>187</v>
      </c>
    </row>
    <row r="188" spans="1:25" ht="13.5" customHeight="1">
      <c r="B188" s="416">
        <v>8</v>
      </c>
      <c r="C188" s="400" t="s">
        <v>100</v>
      </c>
      <c r="D188" s="400" t="s">
        <v>101</v>
      </c>
      <c r="E188" s="400" t="s">
        <v>102</v>
      </c>
      <c r="F188" s="400" t="s">
        <v>103</v>
      </c>
      <c r="G188" s="400" t="s">
        <v>389</v>
      </c>
      <c r="M188" s="664"/>
      <c r="N188" s="666"/>
      <c r="O188" s="413">
        <v>51.8</v>
      </c>
      <c r="P188" s="414">
        <v>44.4</v>
      </c>
      <c r="Q188" s="414">
        <v>3.7</v>
      </c>
      <c r="R188" s="414">
        <v>0</v>
      </c>
      <c r="S188" s="414">
        <v>0.1</v>
      </c>
      <c r="T188" s="414" t="s">
        <v>141</v>
      </c>
      <c r="U188" s="414" t="s">
        <v>141</v>
      </c>
      <c r="V188" s="414" t="s">
        <v>141</v>
      </c>
      <c r="W188" s="414" t="s">
        <v>141</v>
      </c>
      <c r="X188" s="415" t="s">
        <v>141</v>
      </c>
      <c r="Y188" s="400">
        <v>188</v>
      </c>
    </row>
    <row r="189" spans="1:25" ht="13.5" customHeight="1">
      <c r="B189" s="416">
        <v>9</v>
      </c>
      <c r="C189" s="400" t="s">
        <v>100</v>
      </c>
      <c r="D189" s="400" t="s">
        <v>101</v>
      </c>
      <c r="E189" s="400" t="s">
        <v>102</v>
      </c>
      <c r="F189" s="400" t="s">
        <v>103</v>
      </c>
      <c r="G189" s="400" t="s">
        <v>389</v>
      </c>
      <c r="M189" s="663">
        <f>M187+1</f>
        <v>106</v>
      </c>
      <c r="N189" s="665" t="s">
        <v>407</v>
      </c>
      <c r="O189" s="407">
        <v>31.5</v>
      </c>
      <c r="P189" s="408">
        <v>53.8</v>
      </c>
      <c r="Q189" s="408">
        <v>14.7</v>
      </c>
      <c r="R189" s="408">
        <v>0</v>
      </c>
      <c r="S189" s="408">
        <v>0</v>
      </c>
      <c r="T189" s="408" t="s">
        <v>141</v>
      </c>
      <c r="U189" s="408" t="s">
        <v>141</v>
      </c>
      <c r="V189" s="408" t="s">
        <v>141</v>
      </c>
      <c r="W189" s="408" t="s">
        <v>141</v>
      </c>
      <c r="X189" s="409" t="s">
        <v>141</v>
      </c>
      <c r="Y189" s="400">
        <v>189</v>
      </c>
    </row>
    <row r="190" spans="1:25" ht="13.5" customHeight="1">
      <c r="B190" s="416">
        <v>10</v>
      </c>
      <c r="C190" s="400" t="s">
        <v>393</v>
      </c>
      <c r="D190" s="400" t="s">
        <v>394</v>
      </c>
      <c r="E190" s="400" t="s">
        <v>395</v>
      </c>
      <c r="F190" s="400" t="s">
        <v>396</v>
      </c>
      <c r="G190" s="400" t="s">
        <v>397</v>
      </c>
      <c r="H190" s="400" t="s">
        <v>109</v>
      </c>
      <c r="M190" s="664"/>
      <c r="N190" s="666"/>
      <c r="O190" s="413">
        <v>32.9</v>
      </c>
      <c r="P190" s="414">
        <v>50.1</v>
      </c>
      <c r="Q190" s="414">
        <v>16.399999999999999</v>
      </c>
      <c r="R190" s="414">
        <v>0.6</v>
      </c>
      <c r="S190" s="414">
        <v>0.1</v>
      </c>
      <c r="T190" s="414" t="s">
        <v>141</v>
      </c>
      <c r="U190" s="414" t="s">
        <v>141</v>
      </c>
      <c r="V190" s="414" t="s">
        <v>141</v>
      </c>
      <c r="W190" s="414" t="s">
        <v>141</v>
      </c>
      <c r="X190" s="415" t="s">
        <v>141</v>
      </c>
      <c r="Y190" s="400">
        <v>190</v>
      </c>
    </row>
    <row r="191" spans="1:25" ht="13.5" customHeight="1">
      <c r="B191" s="416">
        <v>11</v>
      </c>
      <c r="C191" s="400" t="s">
        <v>104</v>
      </c>
      <c r="D191" s="400" t="s">
        <v>105</v>
      </c>
      <c r="E191" s="400" t="s">
        <v>106</v>
      </c>
      <c r="F191" s="400" t="s">
        <v>107</v>
      </c>
      <c r="G191" s="400" t="s">
        <v>108</v>
      </c>
      <c r="H191" s="400" t="s">
        <v>399</v>
      </c>
      <c r="I191" s="400" t="s">
        <v>109</v>
      </c>
      <c r="M191" s="663">
        <f>M189+1</f>
        <v>107</v>
      </c>
      <c r="N191" s="665" t="s">
        <v>418</v>
      </c>
      <c r="O191" s="407">
        <v>25.7</v>
      </c>
      <c r="P191" s="408">
        <v>50.3</v>
      </c>
      <c r="Q191" s="408">
        <v>22.6</v>
      </c>
      <c r="R191" s="408">
        <v>1.4</v>
      </c>
      <c r="S191" s="408">
        <v>0</v>
      </c>
      <c r="T191" s="408" t="s">
        <v>141</v>
      </c>
      <c r="U191" s="408" t="s">
        <v>141</v>
      </c>
      <c r="V191" s="408" t="s">
        <v>141</v>
      </c>
      <c r="W191" s="408" t="s">
        <v>141</v>
      </c>
      <c r="X191" s="409" t="s">
        <v>141</v>
      </c>
      <c r="Y191" s="400">
        <v>191</v>
      </c>
    </row>
    <row r="192" spans="1:25">
      <c r="B192" s="416">
        <v>12</v>
      </c>
      <c r="C192" s="400" t="s">
        <v>104</v>
      </c>
      <c r="D192" s="400" t="s">
        <v>105</v>
      </c>
      <c r="E192" s="400" t="s">
        <v>106</v>
      </c>
      <c r="F192" s="400" t="s">
        <v>107</v>
      </c>
      <c r="G192" s="400" t="s">
        <v>108</v>
      </c>
      <c r="H192" s="400" t="s">
        <v>110</v>
      </c>
      <c r="I192" s="400" t="s">
        <v>400</v>
      </c>
      <c r="M192" s="664"/>
      <c r="N192" s="666"/>
      <c r="O192" s="413">
        <v>23.3</v>
      </c>
      <c r="P192" s="414">
        <v>49.6</v>
      </c>
      <c r="Q192" s="414">
        <v>25.4</v>
      </c>
      <c r="R192" s="414">
        <v>1.6</v>
      </c>
      <c r="S192" s="414">
        <v>0.1</v>
      </c>
      <c r="T192" s="414" t="s">
        <v>141</v>
      </c>
      <c r="U192" s="414" t="s">
        <v>141</v>
      </c>
      <c r="V192" s="414" t="s">
        <v>141</v>
      </c>
      <c r="W192" s="414" t="s">
        <v>141</v>
      </c>
      <c r="X192" s="415" t="s">
        <v>141</v>
      </c>
      <c r="Y192" s="400">
        <v>192</v>
      </c>
    </row>
    <row r="193" spans="2:25" ht="13.5" customHeight="1">
      <c r="B193" s="416">
        <v>13</v>
      </c>
      <c r="C193" s="400" t="s">
        <v>401</v>
      </c>
      <c r="D193" s="400" t="s">
        <v>402</v>
      </c>
      <c r="E193" s="400" t="s">
        <v>403</v>
      </c>
      <c r="F193" s="400" t="s">
        <v>404</v>
      </c>
      <c r="G193" s="400" t="s">
        <v>405</v>
      </c>
      <c r="H193" s="400" t="s">
        <v>406</v>
      </c>
      <c r="I193" s="400" t="s">
        <v>111</v>
      </c>
      <c r="J193" s="400" t="s">
        <v>109</v>
      </c>
      <c r="M193" s="663">
        <f>M191+1</f>
        <v>108</v>
      </c>
      <c r="N193" s="665" t="s">
        <v>424</v>
      </c>
      <c r="O193" s="407">
        <v>14.4</v>
      </c>
      <c r="P193" s="408">
        <v>48.6</v>
      </c>
      <c r="Q193" s="408">
        <v>35.299999999999997</v>
      </c>
      <c r="R193" s="408">
        <v>1.7</v>
      </c>
      <c r="S193" s="408">
        <v>0</v>
      </c>
      <c r="T193" s="408" t="s">
        <v>141</v>
      </c>
      <c r="U193" s="408" t="s">
        <v>141</v>
      </c>
      <c r="V193" s="408" t="s">
        <v>141</v>
      </c>
      <c r="W193" s="408" t="s">
        <v>141</v>
      </c>
      <c r="X193" s="409" t="s">
        <v>141</v>
      </c>
      <c r="Y193" s="400">
        <v>193</v>
      </c>
    </row>
    <row r="194" spans="2:25" ht="13.5" customHeight="1">
      <c r="B194" s="416">
        <v>14</v>
      </c>
      <c r="C194" s="400" t="s">
        <v>112</v>
      </c>
      <c r="D194" s="400" t="s">
        <v>106</v>
      </c>
      <c r="E194" s="400" t="s">
        <v>107</v>
      </c>
      <c r="F194" s="400" t="s">
        <v>408</v>
      </c>
      <c r="G194" s="400" t="s">
        <v>406</v>
      </c>
      <c r="H194" s="400" t="s">
        <v>110</v>
      </c>
      <c r="I194" s="400" t="s">
        <v>109</v>
      </c>
      <c r="M194" s="664"/>
      <c r="N194" s="666"/>
      <c r="O194" s="413">
        <v>10.199999999999999</v>
      </c>
      <c r="P194" s="414">
        <v>39.799999999999997</v>
      </c>
      <c r="Q194" s="414">
        <v>44.8</v>
      </c>
      <c r="R194" s="414">
        <v>5</v>
      </c>
      <c r="S194" s="414">
        <v>0.2</v>
      </c>
      <c r="T194" s="414" t="s">
        <v>141</v>
      </c>
      <c r="U194" s="414" t="s">
        <v>141</v>
      </c>
      <c r="V194" s="414" t="s">
        <v>141</v>
      </c>
      <c r="W194" s="414" t="s">
        <v>141</v>
      </c>
      <c r="X194" s="415" t="s">
        <v>141</v>
      </c>
      <c r="Y194" s="400">
        <v>194</v>
      </c>
    </row>
    <row r="195" spans="2:25">
      <c r="B195" s="416">
        <v>15</v>
      </c>
      <c r="C195" s="400" t="s">
        <v>104</v>
      </c>
      <c r="D195" s="400" t="s">
        <v>409</v>
      </c>
      <c r="E195" s="400" t="s">
        <v>410</v>
      </c>
      <c r="F195" s="400" t="s">
        <v>411</v>
      </c>
      <c r="G195" s="400" t="s">
        <v>108</v>
      </c>
      <c r="H195" s="400" t="s">
        <v>412</v>
      </c>
      <c r="I195" s="400" t="s">
        <v>413</v>
      </c>
      <c r="M195" s="663">
        <f>M193+1</f>
        <v>109</v>
      </c>
      <c r="N195" s="665" t="s">
        <v>432</v>
      </c>
      <c r="O195" s="407">
        <v>70.2</v>
      </c>
      <c r="P195" s="408">
        <v>7.5</v>
      </c>
      <c r="Q195" s="408">
        <v>6.2</v>
      </c>
      <c r="R195" s="408">
        <v>7.5</v>
      </c>
      <c r="S195" s="408">
        <v>4.5</v>
      </c>
      <c r="T195" s="408">
        <v>2.7</v>
      </c>
      <c r="U195" s="408">
        <v>1.4</v>
      </c>
      <c r="V195" s="408">
        <v>0</v>
      </c>
      <c r="W195" s="408">
        <v>0</v>
      </c>
      <c r="X195" s="409">
        <v>0</v>
      </c>
      <c r="Y195" s="400">
        <v>195</v>
      </c>
    </row>
    <row r="196" spans="2:25" ht="13.5" customHeight="1">
      <c r="B196" s="416">
        <v>16</v>
      </c>
      <c r="C196" s="400" t="s">
        <v>113</v>
      </c>
      <c r="D196" s="400" t="s">
        <v>414</v>
      </c>
      <c r="E196" s="400" t="s">
        <v>415</v>
      </c>
      <c r="F196" s="400" t="s">
        <v>416</v>
      </c>
      <c r="G196" s="400" t="s">
        <v>417</v>
      </c>
      <c r="H196" s="400" t="s">
        <v>413</v>
      </c>
      <c r="M196" s="664"/>
      <c r="N196" s="666"/>
      <c r="O196" s="413">
        <v>26.1</v>
      </c>
      <c r="P196" s="414">
        <v>6.2</v>
      </c>
      <c r="Q196" s="414">
        <v>8.5</v>
      </c>
      <c r="R196" s="414">
        <v>11.8</v>
      </c>
      <c r="S196" s="414">
        <v>18.3</v>
      </c>
      <c r="T196" s="414">
        <v>16.8</v>
      </c>
      <c r="U196" s="414">
        <v>10.9</v>
      </c>
      <c r="V196" s="414">
        <v>1.2</v>
      </c>
      <c r="W196" s="414">
        <v>0</v>
      </c>
      <c r="X196" s="415">
        <v>0.2</v>
      </c>
      <c r="Y196" s="400">
        <v>196</v>
      </c>
    </row>
    <row r="197" spans="2:25" ht="13.5" customHeight="1">
      <c r="B197" s="416">
        <v>17</v>
      </c>
      <c r="C197" s="400" t="s">
        <v>419</v>
      </c>
      <c r="D197" s="400" t="s">
        <v>420</v>
      </c>
      <c r="E197" s="400" t="s">
        <v>421</v>
      </c>
      <c r="F197" s="400" t="s">
        <v>422</v>
      </c>
      <c r="G197" s="400" t="s">
        <v>423</v>
      </c>
      <c r="H197" s="400" t="s">
        <v>412</v>
      </c>
      <c r="I197" s="400" t="s">
        <v>109</v>
      </c>
      <c r="M197" s="663">
        <f>M195+1</f>
        <v>110</v>
      </c>
      <c r="N197" s="665" t="s">
        <v>433</v>
      </c>
      <c r="O197" s="407">
        <v>38</v>
      </c>
      <c r="P197" s="408">
        <v>56.2</v>
      </c>
      <c r="Q197" s="408">
        <v>5.8</v>
      </c>
      <c r="R197" s="408">
        <v>0</v>
      </c>
      <c r="S197" s="408">
        <v>0</v>
      </c>
      <c r="T197" s="408" t="s">
        <v>141</v>
      </c>
      <c r="U197" s="408" t="s">
        <v>141</v>
      </c>
      <c r="V197" s="408" t="s">
        <v>141</v>
      </c>
      <c r="W197" s="408" t="s">
        <v>141</v>
      </c>
      <c r="X197" s="409" t="s">
        <v>141</v>
      </c>
      <c r="Y197" s="400">
        <v>197</v>
      </c>
    </row>
    <row r="198" spans="2:25">
      <c r="B198" s="416">
        <v>18</v>
      </c>
      <c r="C198" s="400" t="s">
        <v>114</v>
      </c>
      <c r="D198" s="400" t="s">
        <v>115</v>
      </c>
      <c r="E198" s="400" t="s">
        <v>116</v>
      </c>
      <c r="F198" s="400" t="s">
        <v>117</v>
      </c>
      <c r="G198" s="400" t="s">
        <v>118</v>
      </c>
      <c r="H198" s="400" t="s">
        <v>109</v>
      </c>
      <c r="M198" s="664"/>
      <c r="N198" s="666"/>
      <c r="O198" s="413">
        <v>37.299999999999997</v>
      </c>
      <c r="P198" s="414">
        <v>58.6</v>
      </c>
      <c r="Q198" s="414">
        <v>3.9</v>
      </c>
      <c r="R198" s="414">
        <v>0</v>
      </c>
      <c r="S198" s="414">
        <v>0.1</v>
      </c>
      <c r="T198" s="414" t="s">
        <v>141</v>
      </c>
      <c r="U198" s="414" t="s">
        <v>141</v>
      </c>
      <c r="V198" s="414" t="s">
        <v>141</v>
      </c>
      <c r="W198" s="414" t="s">
        <v>141</v>
      </c>
      <c r="X198" s="415" t="s">
        <v>141</v>
      </c>
      <c r="Y198" s="400">
        <v>198</v>
      </c>
    </row>
    <row r="199" spans="2:25" ht="13.5" customHeight="1">
      <c r="B199" s="416">
        <v>19</v>
      </c>
      <c r="C199" s="400" t="s">
        <v>96</v>
      </c>
      <c r="D199" s="400" t="s">
        <v>97</v>
      </c>
      <c r="E199" s="400" t="s">
        <v>98</v>
      </c>
      <c r="F199" s="400" t="s">
        <v>99</v>
      </c>
      <c r="G199" s="400" t="s">
        <v>109</v>
      </c>
      <c r="M199" s="663">
        <f>M197+1</f>
        <v>111</v>
      </c>
      <c r="N199" s="665" t="s">
        <v>434</v>
      </c>
      <c r="O199" s="407">
        <v>33.200000000000003</v>
      </c>
      <c r="P199" s="408">
        <v>61.3</v>
      </c>
      <c r="Q199" s="408">
        <v>5.5</v>
      </c>
      <c r="R199" s="408">
        <v>0</v>
      </c>
      <c r="S199" s="408">
        <v>0</v>
      </c>
      <c r="T199" s="408" t="s">
        <v>141</v>
      </c>
      <c r="U199" s="408" t="s">
        <v>141</v>
      </c>
      <c r="V199" s="408" t="s">
        <v>141</v>
      </c>
      <c r="W199" s="408" t="s">
        <v>141</v>
      </c>
      <c r="X199" s="409" t="s">
        <v>141</v>
      </c>
      <c r="Y199" s="400">
        <v>199</v>
      </c>
    </row>
    <row r="200" spans="2:25" ht="13.5" customHeight="1">
      <c r="B200" s="416">
        <v>20</v>
      </c>
      <c r="C200" s="400" t="s">
        <v>425</v>
      </c>
      <c r="D200" s="400" t="s">
        <v>426</v>
      </c>
      <c r="E200" s="400" t="s">
        <v>427</v>
      </c>
      <c r="F200" s="400" t="s">
        <v>428</v>
      </c>
      <c r="G200" s="400" t="s">
        <v>400</v>
      </c>
      <c r="M200" s="664"/>
      <c r="N200" s="666"/>
      <c r="O200" s="413">
        <v>40.6</v>
      </c>
      <c r="P200" s="414">
        <v>54.7</v>
      </c>
      <c r="Q200" s="414">
        <v>4.5999999999999996</v>
      </c>
      <c r="R200" s="414">
        <v>0</v>
      </c>
      <c r="S200" s="414">
        <v>0</v>
      </c>
      <c r="T200" s="414" t="s">
        <v>141</v>
      </c>
      <c r="U200" s="414" t="s">
        <v>141</v>
      </c>
      <c r="V200" s="414" t="s">
        <v>141</v>
      </c>
      <c r="W200" s="414" t="s">
        <v>141</v>
      </c>
      <c r="X200" s="415" t="s">
        <v>141</v>
      </c>
      <c r="Y200" s="400">
        <v>200</v>
      </c>
    </row>
    <row r="201" spans="2:25" ht="13.5" customHeight="1">
      <c r="B201" s="416">
        <v>21</v>
      </c>
      <c r="C201" s="400" t="s">
        <v>429</v>
      </c>
      <c r="D201" s="400" t="s">
        <v>430</v>
      </c>
      <c r="E201" s="400" t="s">
        <v>431</v>
      </c>
      <c r="F201" s="400" t="s">
        <v>99</v>
      </c>
      <c r="G201" s="400" t="s">
        <v>109</v>
      </c>
      <c r="M201" s="663">
        <f>M199+1</f>
        <v>112</v>
      </c>
      <c r="N201" s="665" t="s">
        <v>435</v>
      </c>
      <c r="O201" s="407">
        <v>33.9</v>
      </c>
      <c r="P201" s="408">
        <v>53.4</v>
      </c>
      <c r="Q201" s="408">
        <v>12.7</v>
      </c>
      <c r="R201" s="408">
        <v>0</v>
      </c>
      <c r="S201" s="408">
        <v>0</v>
      </c>
      <c r="T201" s="408"/>
      <c r="U201" s="408"/>
      <c r="V201" s="408"/>
      <c r="W201" s="408"/>
      <c r="X201" s="409"/>
      <c r="Y201" s="400">
        <v>201</v>
      </c>
    </row>
    <row r="202" spans="2:25" ht="13.5" customHeight="1">
      <c r="B202" s="416">
        <v>22</v>
      </c>
      <c r="C202" s="400" t="s">
        <v>96</v>
      </c>
      <c r="D202" s="400" t="s">
        <v>97</v>
      </c>
      <c r="E202" s="400" t="s">
        <v>98</v>
      </c>
      <c r="F202" s="400" t="s">
        <v>99</v>
      </c>
      <c r="G202" s="400" t="s">
        <v>109</v>
      </c>
      <c r="M202" s="664"/>
      <c r="N202" s="666"/>
      <c r="O202" s="413">
        <v>37.1</v>
      </c>
      <c r="P202" s="414">
        <v>53.7</v>
      </c>
      <c r="Q202" s="414">
        <v>9.1</v>
      </c>
      <c r="R202" s="414">
        <v>0.1</v>
      </c>
      <c r="S202" s="414">
        <v>0.1</v>
      </c>
      <c r="T202" s="414"/>
      <c r="U202" s="414"/>
      <c r="V202" s="414"/>
      <c r="W202" s="414"/>
      <c r="X202" s="415"/>
      <c r="Y202" s="400">
        <v>202</v>
      </c>
    </row>
    <row r="203" spans="2:25" ht="13.5" customHeight="1">
      <c r="B203" s="416">
        <v>23</v>
      </c>
      <c r="C203" s="400" t="s">
        <v>96</v>
      </c>
      <c r="D203" s="400" t="s">
        <v>97</v>
      </c>
      <c r="E203" s="400" t="s">
        <v>98</v>
      </c>
      <c r="F203" s="400" t="s">
        <v>99</v>
      </c>
      <c r="G203" s="400" t="s">
        <v>109</v>
      </c>
      <c r="M203" s="663">
        <f>M201+1</f>
        <v>113</v>
      </c>
      <c r="N203" s="665" t="s">
        <v>438</v>
      </c>
      <c r="O203" s="407">
        <v>32.9</v>
      </c>
      <c r="P203" s="408">
        <v>58.2</v>
      </c>
      <c r="Q203" s="408">
        <v>8.9</v>
      </c>
      <c r="R203" s="408">
        <v>0</v>
      </c>
      <c r="S203" s="408">
        <v>0</v>
      </c>
      <c r="T203" s="408"/>
      <c r="U203" s="408"/>
      <c r="V203" s="408"/>
      <c r="W203" s="408"/>
      <c r="X203" s="409"/>
      <c r="Y203" s="400">
        <v>203</v>
      </c>
    </row>
    <row r="204" spans="2:25" ht="13.5" customHeight="1">
      <c r="B204" s="416">
        <v>24</v>
      </c>
      <c r="C204" s="400" t="s">
        <v>96</v>
      </c>
      <c r="D204" s="400" t="s">
        <v>97</v>
      </c>
      <c r="E204" s="400" t="s">
        <v>98</v>
      </c>
      <c r="F204" s="400" t="s">
        <v>99</v>
      </c>
      <c r="G204" s="400" t="s">
        <v>109</v>
      </c>
      <c r="M204" s="664"/>
      <c r="N204" s="666"/>
      <c r="O204" s="413">
        <v>36.299999999999997</v>
      </c>
      <c r="P204" s="414">
        <v>55.4</v>
      </c>
      <c r="Q204" s="414">
        <v>8.1</v>
      </c>
      <c r="R204" s="414">
        <v>0.1</v>
      </c>
      <c r="S204" s="414">
        <v>0.1</v>
      </c>
      <c r="T204" s="414"/>
      <c r="U204" s="414"/>
      <c r="V204" s="414"/>
      <c r="W204" s="414"/>
      <c r="X204" s="415"/>
      <c r="Y204" s="400">
        <v>204</v>
      </c>
    </row>
    <row r="205" spans="2:25" ht="13.5" customHeight="1">
      <c r="B205" s="416">
        <v>25</v>
      </c>
      <c r="C205" s="400" t="s">
        <v>96</v>
      </c>
      <c r="D205" s="400" t="s">
        <v>97</v>
      </c>
      <c r="E205" s="400" t="s">
        <v>98</v>
      </c>
      <c r="F205" s="400" t="s">
        <v>99</v>
      </c>
      <c r="G205" s="400" t="s">
        <v>109</v>
      </c>
      <c r="M205" s="663">
        <f>M203+1</f>
        <v>114</v>
      </c>
      <c r="N205" s="665" t="s">
        <v>442</v>
      </c>
      <c r="O205" s="407">
        <v>55.1</v>
      </c>
      <c r="P205" s="408">
        <v>42.8</v>
      </c>
      <c r="Q205" s="408">
        <v>1.7</v>
      </c>
      <c r="R205" s="408">
        <v>0</v>
      </c>
      <c r="S205" s="408">
        <v>0.3</v>
      </c>
      <c r="T205" s="408"/>
      <c r="U205" s="408"/>
      <c r="V205" s="408"/>
      <c r="W205" s="408"/>
      <c r="X205" s="409"/>
      <c r="Y205" s="400">
        <v>205</v>
      </c>
    </row>
    <row r="206" spans="2:25" ht="13.5" customHeight="1">
      <c r="B206" s="416">
        <v>26</v>
      </c>
      <c r="C206" s="400" t="s">
        <v>119</v>
      </c>
      <c r="D206" s="400" t="s">
        <v>120</v>
      </c>
      <c r="E206" s="400" t="s">
        <v>121</v>
      </c>
      <c r="F206" s="400" t="s">
        <v>122</v>
      </c>
      <c r="G206" s="400" t="s">
        <v>109</v>
      </c>
      <c r="M206" s="664"/>
      <c r="N206" s="666"/>
      <c r="O206" s="413">
        <v>61.5</v>
      </c>
      <c r="P206" s="414">
        <v>37.1</v>
      </c>
      <c r="Q206" s="414">
        <v>1.3</v>
      </c>
      <c r="R206" s="414">
        <v>0</v>
      </c>
      <c r="S206" s="414">
        <v>0.1</v>
      </c>
      <c r="T206" s="414"/>
      <c r="U206" s="414"/>
      <c r="V206" s="414"/>
      <c r="W206" s="414"/>
      <c r="X206" s="415"/>
      <c r="Y206" s="400">
        <v>206</v>
      </c>
    </row>
    <row r="207" spans="2:25">
      <c r="B207" s="416">
        <v>27</v>
      </c>
      <c r="C207" s="400" t="s">
        <v>119</v>
      </c>
      <c r="D207" s="400" t="s">
        <v>120</v>
      </c>
      <c r="E207" s="400" t="s">
        <v>121</v>
      </c>
      <c r="F207" s="400" t="s">
        <v>122</v>
      </c>
      <c r="G207" s="400" t="s">
        <v>109</v>
      </c>
      <c r="M207" s="663">
        <f>M205+1</f>
        <v>115</v>
      </c>
      <c r="N207" s="665" t="s">
        <v>445</v>
      </c>
      <c r="O207" s="407">
        <v>52.4</v>
      </c>
      <c r="P207" s="408">
        <v>44.5</v>
      </c>
      <c r="Q207" s="408">
        <v>3.1</v>
      </c>
      <c r="R207" s="408">
        <v>0</v>
      </c>
      <c r="S207" s="408">
        <v>0</v>
      </c>
      <c r="T207" s="408"/>
      <c r="U207" s="408"/>
      <c r="V207" s="408"/>
      <c r="W207" s="408"/>
      <c r="X207" s="409"/>
      <c r="Y207" s="400">
        <v>207</v>
      </c>
    </row>
    <row r="208" spans="2:25" ht="13.5" customHeight="1">
      <c r="B208" s="416">
        <v>28</v>
      </c>
      <c r="C208" s="400" t="s">
        <v>119</v>
      </c>
      <c r="D208" s="400" t="s">
        <v>120</v>
      </c>
      <c r="E208" s="400" t="s">
        <v>121</v>
      </c>
      <c r="F208" s="400" t="s">
        <v>122</v>
      </c>
      <c r="G208" s="400" t="s">
        <v>109</v>
      </c>
      <c r="M208" s="664"/>
      <c r="N208" s="666"/>
      <c r="O208" s="413">
        <v>57</v>
      </c>
      <c r="P208" s="414">
        <v>40.9</v>
      </c>
      <c r="Q208" s="414">
        <v>1.9</v>
      </c>
      <c r="R208" s="414">
        <v>0</v>
      </c>
      <c r="S208" s="414">
        <v>0.1</v>
      </c>
      <c r="T208" s="414"/>
      <c r="U208" s="414"/>
      <c r="V208" s="414"/>
      <c r="W208" s="414"/>
      <c r="X208" s="415"/>
      <c r="Y208" s="400">
        <v>208</v>
      </c>
    </row>
    <row r="209" spans="2:25" ht="13.5" customHeight="1">
      <c r="B209" s="416">
        <v>29</v>
      </c>
      <c r="C209" s="400" t="s">
        <v>119</v>
      </c>
      <c r="D209" s="400" t="s">
        <v>120</v>
      </c>
      <c r="E209" s="400" t="s">
        <v>121</v>
      </c>
      <c r="F209" s="400" t="s">
        <v>122</v>
      </c>
      <c r="G209" s="400" t="s">
        <v>109</v>
      </c>
      <c r="M209" s="663">
        <f t="shared" ref="M209" si="0">M207+1</f>
        <v>116</v>
      </c>
      <c r="N209" s="665" t="s">
        <v>446</v>
      </c>
      <c r="O209" s="407">
        <v>60.3</v>
      </c>
      <c r="P209" s="408">
        <v>34.200000000000003</v>
      </c>
      <c r="Q209" s="408">
        <v>5.0999999999999996</v>
      </c>
      <c r="R209" s="408">
        <v>0.3</v>
      </c>
      <c r="S209" s="408">
        <v>0</v>
      </c>
      <c r="T209" s="408"/>
      <c r="U209" s="408"/>
      <c r="V209" s="408"/>
      <c r="W209" s="408"/>
      <c r="X209" s="409"/>
      <c r="Y209" s="400">
        <v>209</v>
      </c>
    </row>
    <row r="210" spans="2:25" ht="13.5" customHeight="1">
      <c r="B210" s="416">
        <v>30</v>
      </c>
      <c r="C210" s="400" t="s">
        <v>119</v>
      </c>
      <c r="D210" s="400" t="s">
        <v>120</v>
      </c>
      <c r="E210" s="400" t="s">
        <v>121</v>
      </c>
      <c r="F210" s="400" t="s">
        <v>122</v>
      </c>
      <c r="G210" s="400" t="s">
        <v>109</v>
      </c>
      <c r="M210" s="664"/>
      <c r="N210" s="666"/>
      <c r="O210" s="413">
        <v>66.7</v>
      </c>
      <c r="P210" s="414">
        <v>27.5</v>
      </c>
      <c r="Q210" s="414">
        <v>5.6</v>
      </c>
      <c r="R210" s="414">
        <v>0.1</v>
      </c>
      <c r="S210" s="414">
        <v>0.2</v>
      </c>
      <c r="T210" s="414"/>
      <c r="U210" s="414"/>
      <c r="V210" s="414"/>
      <c r="W210" s="414"/>
      <c r="X210" s="415"/>
      <c r="Y210" s="400">
        <v>210</v>
      </c>
    </row>
    <row r="211" spans="2:25">
      <c r="B211" s="416">
        <v>31</v>
      </c>
      <c r="C211" s="400" t="s">
        <v>100</v>
      </c>
      <c r="D211" s="400" t="s">
        <v>101</v>
      </c>
      <c r="E211" s="400" t="s">
        <v>102</v>
      </c>
      <c r="F211" s="400" t="s">
        <v>103</v>
      </c>
      <c r="G211" s="400" t="s">
        <v>109</v>
      </c>
      <c r="M211" s="417"/>
      <c r="N211" s="418"/>
      <c r="O211" s="419"/>
      <c r="P211" s="419"/>
      <c r="Q211" s="419"/>
      <c r="R211" s="419"/>
      <c r="S211" s="419"/>
      <c r="T211" s="419"/>
      <c r="U211" s="419"/>
      <c r="V211" s="419"/>
      <c r="W211" s="419"/>
      <c r="X211" s="419"/>
    </row>
    <row r="212" spans="2:25">
      <c r="B212" s="416">
        <v>32</v>
      </c>
      <c r="C212" s="400" t="s">
        <v>100</v>
      </c>
      <c r="D212" s="400" t="s">
        <v>436</v>
      </c>
      <c r="E212" s="400" t="s">
        <v>437</v>
      </c>
      <c r="F212" s="400" t="s">
        <v>103</v>
      </c>
      <c r="G212" s="400" t="s">
        <v>109</v>
      </c>
      <c r="N212" s="420">
        <v>14</v>
      </c>
      <c r="O212" s="400" t="s">
        <v>165</v>
      </c>
      <c r="P212" s="400" t="s">
        <v>447</v>
      </c>
      <c r="Q212" s="400" t="s">
        <v>448</v>
      </c>
      <c r="R212" s="400" t="s">
        <v>122</v>
      </c>
      <c r="S212" s="400" t="s">
        <v>166</v>
      </c>
    </row>
    <row r="213" spans="2:25">
      <c r="B213" s="416">
        <v>33</v>
      </c>
      <c r="C213" s="400" t="s">
        <v>100</v>
      </c>
      <c r="D213" s="400" t="s">
        <v>436</v>
      </c>
      <c r="E213" s="400" t="s">
        <v>437</v>
      </c>
      <c r="F213" s="400" t="s">
        <v>103</v>
      </c>
      <c r="G213" s="400" t="s">
        <v>109</v>
      </c>
      <c r="N213" s="420">
        <v>15</v>
      </c>
      <c r="O213" s="400" t="s">
        <v>165</v>
      </c>
      <c r="P213" s="400" t="s">
        <v>447</v>
      </c>
      <c r="Q213" s="400" t="s">
        <v>448</v>
      </c>
      <c r="R213" s="400" t="s">
        <v>122</v>
      </c>
      <c r="S213" s="400" t="s">
        <v>166</v>
      </c>
    </row>
    <row r="214" spans="2:25" ht="13.5" customHeight="1">
      <c r="B214" s="416">
        <v>34</v>
      </c>
      <c r="C214" s="400" t="s">
        <v>100</v>
      </c>
      <c r="D214" s="400" t="s">
        <v>101</v>
      </c>
      <c r="E214" s="400" t="s">
        <v>102</v>
      </c>
      <c r="F214" s="400" t="s">
        <v>103</v>
      </c>
      <c r="G214" s="400" t="s">
        <v>109</v>
      </c>
      <c r="N214" s="420">
        <v>16</v>
      </c>
      <c r="O214" s="400" t="s">
        <v>165</v>
      </c>
      <c r="P214" s="400" t="s">
        <v>447</v>
      </c>
      <c r="Q214" s="400" t="s">
        <v>448</v>
      </c>
      <c r="R214" s="400" t="s">
        <v>122</v>
      </c>
      <c r="S214" s="400" t="s">
        <v>166</v>
      </c>
    </row>
    <row r="215" spans="2:25">
      <c r="B215" s="416">
        <v>35</v>
      </c>
      <c r="C215" s="400" t="s">
        <v>100</v>
      </c>
      <c r="D215" s="400" t="s">
        <v>101</v>
      </c>
      <c r="E215" s="400" t="s">
        <v>102</v>
      </c>
      <c r="F215" s="400" t="s">
        <v>103</v>
      </c>
      <c r="G215" s="400" t="s">
        <v>109</v>
      </c>
      <c r="N215" s="420">
        <v>17</v>
      </c>
      <c r="O215" s="400" t="s">
        <v>165</v>
      </c>
      <c r="P215" s="400" t="s">
        <v>447</v>
      </c>
      <c r="Q215" s="400" t="s">
        <v>448</v>
      </c>
      <c r="R215" s="400" t="s">
        <v>122</v>
      </c>
      <c r="S215" s="400" t="s">
        <v>166</v>
      </c>
    </row>
    <row r="216" spans="2:25">
      <c r="B216" s="416">
        <v>36</v>
      </c>
      <c r="C216" s="400" t="s">
        <v>439</v>
      </c>
      <c r="D216" s="400" t="s">
        <v>440</v>
      </c>
      <c r="E216" s="400" t="s">
        <v>441</v>
      </c>
      <c r="F216" s="400" t="s">
        <v>109</v>
      </c>
      <c r="N216" s="420">
        <v>18</v>
      </c>
      <c r="O216" s="400" t="s">
        <v>165</v>
      </c>
      <c r="P216" s="400" t="s">
        <v>447</v>
      </c>
      <c r="Q216" s="400" t="s">
        <v>448</v>
      </c>
      <c r="R216" s="400" t="s">
        <v>122</v>
      </c>
      <c r="S216" s="400" t="s">
        <v>166</v>
      </c>
    </row>
    <row r="217" spans="2:25">
      <c r="B217" s="416">
        <v>37</v>
      </c>
      <c r="C217" s="400" t="s">
        <v>123</v>
      </c>
      <c r="D217" s="400" t="s">
        <v>124</v>
      </c>
      <c r="E217" s="400" t="s">
        <v>125</v>
      </c>
      <c r="F217" s="400" t="s">
        <v>126</v>
      </c>
      <c r="G217" s="400" t="s">
        <v>109</v>
      </c>
      <c r="N217" s="420">
        <v>19</v>
      </c>
      <c r="O217" s="400" t="s">
        <v>165</v>
      </c>
      <c r="P217" s="400" t="s">
        <v>447</v>
      </c>
      <c r="Q217" s="400" t="s">
        <v>448</v>
      </c>
      <c r="R217" s="400" t="s">
        <v>122</v>
      </c>
      <c r="S217" s="400" t="s">
        <v>166</v>
      </c>
    </row>
    <row r="218" spans="2:25">
      <c r="B218" s="416">
        <v>38</v>
      </c>
      <c r="C218" s="400" t="s">
        <v>443</v>
      </c>
      <c r="D218" s="400" t="s">
        <v>127</v>
      </c>
      <c r="E218" s="400" t="s">
        <v>128</v>
      </c>
      <c r="F218" s="400" t="s">
        <v>444</v>
      </c>
      <c r="G218" s="400" t="s">
        <v>109</v>
      </c>
      <c r="N218" s="420">
        <v>20</v>
      </c>
      <c r="O218" s="400" t="s">
        <v>165</v>
      </c>
      <c r="P218" s="400" t="s">
        <v>447</v>
      </c>
      <c r="Q218" s="400" t="s">
        <v>448</v>
      </c>
      <c r="R218" s="400" t="s">
        <v>122</v>
      </c>
      <c r="S218" s="400" t="s">
        <v>166</v>
      </c>
    </row>
    <row r="219" spans="2:25">
      <c r="B219" s="416">
        <v>39</v>
      </c>
      <c r="C219" s="400" t="s">
        <v>100</v>
      </c>
      <c r="D219" s="400" t="s">
        <v>101</v>
      </c>
      <c r="E219" s="400" t="s">
        <v>102</v>
      </c>
      <c r="F219" s="400" t="s">
        <v>103</v>
      </c>
      <c r="G219" s="400" t="s">
        <v>109</v>
      </c>
      <c r="N219" s="420">
        <v>21</v>
      </c>
      <c r="O219" s="400" t="s">
        <v>165</v>
      </c>
      <c r="P219" s="400" t="s">
        <v>447</v>
      </c>
      <c r="Q219" s="400" t="s">
        <v>448</v>
      </c>
      <c r="R219" s="400" t="s">
        <v>122</v>
      </c>
      <c r="S219" s="400" t="s">
        <v>166</v>
      </c>
    </row>
    <row r="220" spans="2:25">
      <c r="B220" s="416">
        <v>40</v>
      </c>
      <c r="C220" s="400" t="s">
        <v>100</v>
      </c>
      <c r="D220" s="400" t="s">
        <v>101</v>
      </c>
      <c r="E220" s="400" t="s">
        <v>102</v>
      </c>
      <c r="F220" s="400" t="s">
        <v>103</v>
      </c>
      <c r="G220" s="400" t="s">
        <v>109</v>
      </c>
      <c r="N220" s="420">
        <v>22</v>
      </c>
      <c r="O220" s="400" t="s">
        <v>449</v>
      </c>
      <c r="P220" s="400" t="s">
        <v>450</v>
      </c>
      <c r="Q220" s="400" t="s">
        <v>451</v>
      </c>
      <c r="R220" s="400" t="s">
        <v>452</v>
      </c>
      <c r="S220" s="400" t="s">
        <v>453</v>
      </c>
      <c r="T220" s="400" t="s">
        <v>454</v>
      </c>
      <c r="U220" s="400" t="s">
        <v>455</v>
      </c>
      <c r="V220" s="400" t="s">
        <v>166</v>
      </c>
    </row>
    <row r="221" spans="2:25">
      <c r="B221" s="416">
        <v>41</v>
      </c>
      <c r="C221" s="400" t="s">
        <v>100</v>
      </c>
      <c r="D221" s="400" t="s">
        <v>101</v>
      </c>
      <c r="E221" s="400" t="s">
        <v>102</v>
      </c>
      <c r="F221" s="400" t="s">
        <v>103</v>
      </c>
      <c r="G221" s="400" t="s">
        <v>109</v>
      </c>
      <c r="N221" s="420">
        <v>23</v>
      </c>
      <c r="O221" s="400" t="s">
        <v>449</v>
      </c>
      <c r="P221" s="400" t="s">
        <v>456</v>
      </c>
      <c r="Q221" s="400" t="s">
        <v>457</v>
      </c>
      <c r="R221" s="400" t="s">
        <v>458</v>
      </c>
      <c r="S221" s="400" t="s">
        <v>459</v>
      </c>
      <c r="T221" s="400" t="s">
        <v>460</v>
      </c>
      <c r="U221" s="400" t="s">
        <v>461</v>
      </c>
      <c r="V221" s="400" t="s">
        <v>166</v>
      </c>
    </row>
    <row r="222" spans="2:25">
      <c r="B222" s="416">
        <v>42</v>
      </c>
      <c r="C222" s="400" t="s">
        <v>100</v>
      </c>
      <c r="D222" s="400" t="s">
        <v>101</v>
      </c>
      <c r="E222" s="400" t="s">
        <v>102</v>
      </c>
      <c r="F222" s="400" t="s">
        <v>103</v>
      </c>
      <c r="G222" s="400" t="s">
        <v>109</v>
      </c>
      <c r="N222" s="420">
        <v>24</v>
      </c>
      <c r="O222" s="400" t="s">
        <v>462</v>
      </c>
      <c r="P222" s="400" t="s">
        <v>463</v>
      </c>
      <c r="Q222" s="400" t="s">
        <v>464</v>
      </c>
      <c r="R222" s="400" t="s">
        <v>465</v>
      </c>
      <c r="S222" s="400" t="s">
        <v>466</v>
      </c>
      <c r="T222" s="400" t="s">
        <v>166</v>
      </c>
    </row>
    <row r="223" spans="2:25">
      <c r="B223" s="416">
        <v>43</v>
      </c>
      <c r="C223" s="400" t="s">
        <v>100</v>
      </c>
      <c r="D223" s="400" t="s">
        <v>101</v>
      </c>
      <c r="E223" s="400" t="s">
        <v>102</v>
      </c>
      <c r="F223" s="400" t="s">
        <v>103</v>
      </c>
      <c r="G223" s="400" t="s">
        <v>109</v>
      </c>
      <c r="N223" s="420">
        <v>25</v>
      </c>
      <c r="O223" s="400" t="s">
        <v>467</v>
      </c>
      <c r="P223" s="400" t="s">
        <v>468</v>
      </c>
      <c r="Q223" s="400" t="s">
        <v>469</v>
      </c>
      <c r="R223" s="400" t="s">
        <v>470</v>
      </c>
      <c r="S223" s="400" t="s">
        <v>471</v>
      </c>
      <c r="T223" s="400" t="s">
        <v>472</v>
      </c>
      <c r="U223" s="400" t="s">
        <v>166</v>
      </c>
    </row>
    <row r="224" spans="2:25">
      <c r="B224" s="416">
        <v>44</v>
      </c>
      <c r="C224" s="400" t="s">
        <v>100</v>
      </c>
      <c r="D224" s="400" t="s">
        <v>101</v>
      </c>
      <c r="E224" s="400" t="s">
        <v>102</v>
      </c>
      <c r="F224" s="400" t="s">
        <v>103</v>
      </c>
      <c r="G224" s="400" t="s">
        <v>109</v>
      </c>
      <c r="N224" s="420">
        <v>26</v>
      </c>
      <c r="O224" s="400" t="s">
        <v>473</v>
      </c>
      <c r="P224" s="400" t="s">
        <v>474</v>
      </c>
      <c r="Q224" s="400" t="s">
        <v>475</v>
      </c>
      <c r="R224" s="400" t="s">
        <v>476</v>
      </c>
      <c r="S224" s="400" t="s">
        <v>477</v>
      </c>
      <c r="T224" s="400" t="s">
        <v>166</v>
      </c>
    </row>
    <row r="225" spans="2:20">
      <c r="B225" s="416">
        <v>45</v>
      </c>
      <c r="C225" s="400" t="s">
        <v>100</v>
      </c>
      <c r="D225" s="400" t="s">
        <v>101</v>
      </c>
      <c r="E225" s="400" t="s">
        <v>102</v>
      </c>
      <c r="F225" s="400" t="s">
        <v>103</v>
      </c>
      <c r="G225" s="400" t="s">
        <v>109</v>
      </c>
      <c r="N225" s="420">
        <v>27</v>
      </c>
      <c r="O225" s="400" t="s">
        <v>481</v>
      </c>
      <c r="P225" s="400" t="s">
        <v>482</v>
      </c>
      <c r="Q225" s="400" t="s">
        <v>483</v>
      </c>
      <c r="R225" s="400" t="s">
        <v>484</v>
      </c>
      <c r="S225" s="400" t="s">
        <v>466</v>
      </c>
      <c r="T225" s="400" t="s">
        <v>166</v>
      </c>
    </row>
    <row r="226" spans="2:20">
      <c r="B226" s="416">
        <v>46</v>
      </c>
      <c r="C226" s="400" t="s">
        <v>100</v>
      </c>
      <c r="D226" s="400" t="s">
        <v>101</v>
      </c>
      <c r="E226" s="400" t="s">
        <v>102</v>
      </c>
      <c r="F226" s="400" t="s">
        <v>103</v>
      </c>
      <c r="G226" s="400" t="s">
        <v>109</v>
      </c>
      <c r="N226" s="420">
        <v>28</v>
      </c>
      <c r="O226" s="400" t="s">
        <v>485</v>
      </c>
      <c r="P226" s="400" t="s">
        <v>486</v>
      </c>
      <c r="Q226" s="400" t="s">
        <v>487</v>
      </c>
      <c r="R226" s="400" t="s">
        <v>488</v>
      </c>
      <c r="S226" s="400" t="s">
        <v>166</v>
      </c>
    </row>
    <row r="227" spans="2:20">
      <c r="B227" s="416">
        <v>47</v>
      </c>
      <c r="C227" s="400" t="s">
        <v>100</v>
      </c>
      <c r="D227" s="400" t="s">
        <v>101</v>
      </c>
      <c r="E227" s="400" t="s">
        <v>102</v>
      </c>
      <c r="F227" s="400" t="s">
        <v>103</v>
      </c>
      <c r="G227" s="400" t="s">
        <v>109</v>
      </c>
      <c r="N227" s="420">
        <v>29</v>
      </c>
      <c r="O227" s="400" t="s">
        <v>489</v>
      </c>
      <c r="P227" s="400" t="s">
        <v>486</v>
      </c>
      <c r="Q227" s="400" t="s">
        <v>487</v>
      </c>
      <c r="R227" s="400" t="s">
        <v>488</v>
      </c>
      <c r="S227" s="400" t="s">
        <v>166</v>
      </c>
    </row>
    <row r="228" spans="2:20">
      <c r="B228" s="416">
        <v>48</v>
      </c>
      <c r="C228" s="400" t="s">
        <v>100</v>
      </c>
      <c r="D228" s="400" t="s">
        <v>101</v>
      </c>
      <c r="E228" s="400" t="s">
        <v>102</v>
      </c>
      <c r="F228" s="400" t="s">
        <v>103</v>
      </c>
      <c r="G228" s="400" t="s">
        <v>109</v>
      </c>
      <c r="N228" s="420">
        <v>30</v>
      </c>
      <c r="O228" s="400" t="s">
        <v>490</v>
      </c>
      <c r="P228" s="400" t="s">
        <v>491</v>
      </c>
      <c r="Q228" s="400" t="s">
        <v>487</v>
      </c>
      <c r="R228" s="400" t="s">
        <v>488</v>
      </c>
      <c r="S228" s="400" t="s">
        <v>166</v>
      </c>
    </row>
    <row r="229" spans="2:20">
      <c r="B229" s="416">
        <v>49</v>
      </c>
      <c r="C229" s="400" t="s">
        <v>100</v>
      </c>
      <c r="D229" s="400" t="s">
        <v>101</v>
      </c>
      <c r="E229" s="400" t="s">
        <v>102</v>
      </c>
      <c r="F229" s="400" t="s">
        <v>103</v>
      </c>
      <c r="G229" s="400" t="s">
        <v>109</v>
      </c>
      <c r="N229" s="420">
        <v>31</v>
      </c>
      <c r="O229" s="400" t="s">
        <v>490</v>
      </c>
      <c r="P229" s="400" t="s">
        <v>486</v>
      </c>
      <c r="Q229" s="400" t="s">
        <v>487</v>
      </c>
      <c r="R229" s="400" t="s">
        <v>488</v>
      </c>
      <c r="S229" s="400" t="s">
        <v>166</v>
      </c>
    </row>
    <row r="230" spans="2:20">
      <c r="B230" s="416">
        <v>50</v>
      </c>
      <c r="C230" s="400" t="s">
        <v>100</v>
      </c>
      <c r="D230" s="400" t="s">
        <v>101</v>
      </c>
      <c r="E230" s="400" t="s">
        <v>102</v>
      </c>
      <c r="F230" s="400" t="s">
        <v>103</v>
      </c>
      <c r="G230" s="400" t="s">
        <v>109</v>
      </c>
      <c r="N230" s="420">
        <v>32</v>
      </c>
      <c r="O230" s="400" t="s">
        <v>485</v>
      </c>
      <c r="P230" s="400" t="s">
        <v>486</v>
      </c>
      <c r="Q230" s="400" t="s">
        <v>487</v>
      </c>
      <c r="R230" s="400" t="s">
        <v>488</v>
      </c>
      <c r="S230" s="400" t="s">
        <v>166</v>
      </c>
    </row>
    <row r="231" spans="2:20">
      <c r="B231" s="416">
        <v>51</v>
      </c>
      <c r="C231" s="400" t="s">
        <v>100</v>
      </c>
      <c r="D231" s="400" t="s">
        <v>101</v>
      </c>
      <c r="E231" s="400" t="s">
        <v>102</v>
      </c>
      <c r="F231" s="400" t="s">
        <v>103</v>
      </c>
      <c r="G231" s="400" t="s">
        <v>109</v>
      </c>
      <c r="N231" s="420">
        <v>33</v>
      </c>
      <c r="O231" s="400" t="s">
        <v>485</v>
      </c>
      <c r="P231" s="400" t="s">
        <v>486</v>
      </c>
      <c r="Q231" s="400" t="s">
        <v>492</v>
      </c>
      <c r="R231" s="400" t="s">
        <v>488</v>
      </c>
      <c r="S231" s="400" t="s">
        <v>166</v>
      </c>
    </row>
    <row r="232" spans="2:20">
      <c r="B232" s="416">
        <v>52</v>
      </c>
      <c r="C232" s="400" t="s">
        <v>100</v>
      </c>
      <c r="D232" s="400" t="s">
        <v>101</v>
      </c>
      <c r="E232" s="400" t="s">
        <v>102</v>
      </c>
      <c r="F232" s="400" t="s">
        <v>103</v>
      </c>
      <c r="G232" s="400" t="s">
        <v>109</v>
      </c>
      <c r="N232" s="420">
        <v>34</v>
      </c>
      <c r="O232" s="400" t="s">
        <v>485</v>
      </c>
      <c r="P232" s="400" t="s">
        <v>493</v>
      </c>
      <c r="Q232" s="400" t="s">
        <v>492</v>
      </c>
      <c r="R232" s="400" t="s">
        <v>488</v>
      </c>
      <c r="S232" s="400" t="s">
        <v>166</v>
      </c>
    </row>
    <row r="233" spans="2:20">
      <c r="B233" s="416">
        <v>53</v>
      </c>
      <c r="C233" s="400" t="s">
        <v>100</v>
      </c>
      <c r="D233" s="400" t="s">
        <v>101</v>
      </c>
      <c r="E233" s="400" t="s">
        <v>102</v>
      </c>
      <c r="F233" s="400" t="s">
        <v>103</v>
      </c>
      <c r="G233" s="400" t="s">
        <v>109</v>
      </c>
      <c r="N233" s="420">
        <v>35</v>
      </c>
      <c r="O233" s="400" t="s">
        <v>494</v>
      </c>
      <c r="P233" s="400" t="s">
        <v>495</v>
      </c>
      <c r="Q233" s="400" t="s">
        <v>496</v>
      </c>
      <c r="R233" s="400" t="s">
        <v>497</v>
      </c>
      <c r="S233" s="400" t="s">
        <v>166</v>
      </c>
    </row>
    <row r="234" spans="2:20">
      <c r="B234" s="416">
        <v>54</v>
      </c>
      <c r="C234" s="400" t="s">
        <v>100</v>
      </c>
      <c r="D234" s="400" t="s">
        <v>101</v>
      </c>
      <c r="E234" s="400" t="s">
        <v>102</v>
      </c>
      <c r="F234" s="400" t="s">
        <v>103</v>
      </c>
      <c r="G234" s="400" t="s">
        <v>109</v>
      </c>
      <c r="N234" s="420">
        <v>36</v>
      </c>
      <c r="O234" s="400" t="s">
        <v>494</v>
      </c>
      <c r="P234" s="400" t="s">
        <v>495</v>
      </c>
      <c r="Q234" s="400" t="s">
        <v>496</v>
      </c>
      <c r="R234" s="400" t="s">
        <v>497</v>
      </c>
      <c r="S234" s="400" t="s">
        <v>166</v>
      </c>
    </row>
    <row r="235" spans="2:20">
      <c r="B235" s="416">
        <v>55</v>
      </c>
      <c r="C235" s="400" t="s">
        <v>100</v>
      </c>
      <c r="D235" s="400" t="s">
        <v>101</v>
      </c>
      <c r="E235" s="400" t="s">
        <v>102</v>
      </c>
      <c r="F235" s="400" t="s">
        <v>103</v>
      </c>
      <c r="G235" s="400" t="s">
        <v>109</v>
      </c>
      <c r="N235" s="420">
        <v>37</v>
      </c>
      <c r="O235" s="400" t="s">
        <v>494</v>
      </c>
      <c r="P235" s="400" t="s">
        <v>495</v>
      </c>
      <c r="Q235" s="400" t="s">
        <v>496</v>
      </c>
      <c r="R235" s="400" t="s">
        <v>497</v>
      </c>
      <c r="S235" s="400" t="s">
        <v>166</v>
      </c>
    </row>
    <row r="236" spans="2:20">
      <c r="B236" s="416">
        <v>56</v>
      </c>
      <c r="C236" s="400" t="s">
        <v>100</v>
      </c>
      <c r="D236" s="400" t="s">
        <v>101</v>
      </c>
      <c r="E236" s="400" t="s">
        <v>102</v>
      </c>
      <c r="F236" s="400" t="s">
        <v>103</v>
      </c>
      <c r="G236" s="400" t="s">
        <v>109</v>
      </c>
      <c r="N236" s="420">
        <v>38</v>
      </c>
      <c r="O236" s="400" t="s">
        <v>494</v>
      </c>
      <c r="P236" s="400" t="s">
        <v>495</v>
      </c>
      <c r="Q236" s="400" t="s">
        <v>496</v>
      </c>
      <c r="R236" s="400" t="s">
        <v>497</v>
      </c>
      <c r="S236" s="400" t="s">
        <v>166</v>
      </c>
    </row>
    <row r="237" spans="2:20">
      <c r="B237" s="416">
        <v>57</v>
      </c>
      <c r="C237" s="400" t="s">
        <v>119</v>
      </c>
      <c r="D237" s="400" t="s">
        <v>120</v>
      </c>
      <c r="E237" s="400" t="s">
        <v>121</v>
      </c>
      <c r="F237" s="400" t="s">
        <v>122</v>
      </c>
      <c r="G237" s="400" t="s">
        <v>109</v>
      </c>
      <c r="N237" s="420">
        <v>39</v>
      </c>
      <c r="O237" s="400" t="s">
        <v>494</v>
      </c>
      <c r="P237" s="400" t="s">
        <v>495</v>
      </c>
      <c r="Q237" s="400" t="s">
        <v>496</v>
      </c>
      <c r="R237" s="400" t="s">
        <v>497</v>
      </c>
      <c r="S237" s="400" t="s">
        <v>166</v>
      </c>
    </row>
    <row r="238" spans="2:20">
      <c r="B238" s="416">
        <v>58</v>
      </c>
      <c r="C238" s="400" t="s">
        <v>119</v>
      </c>
      <c r="D238" s="400" t="s">
        <v>120</v>
      </c>
      <c r="E238" s="400" t="s">
        <v>121</v>
      </c>
      <c r="F238" s="400" t="s">
        <v>122</v>
      </c>
      <c r="G238" s="400" t="s">
        <v>109</v>
      </c>
      <c r="N238" s="420">
        <v>40</v>
      </c>
      <c r="O238" s="400" t="s">
        <v>494</v>
      </c>
      <c r="P238" s="400" t="s">
        <v>495</v>
      </c>
      <c r="Q238" s="400" t="s">
        <v>496</v>
      </c>
      <c r="R238" s="400" t="s">
        <v>497</v>
      </c>
      <c r="S238" s="400" t="s">
        <v>166</v>
      </c>
    </row>
    <row r="239" spans="2:20">
      <c r="B239" s="416">
        <v>59</v>
      </c>
      <c r="C239" s="400" t="s">
        <v>119</v>
      </c>
      <c r="D239" s="400" t="s">
        <v>120</v>
      </c>
      <c r="E239" s="400" t="s">
        <v>121</v>
      </c>
      <c r="F239" s="400" t="s">
        <v>122</v>
      </c>
      <c r="G239" s="400" t="s">
        <v>109</v>
      </c>
      <c r="N239" s="420">
        <v>41</v>
      </c>
      <c r="O239" s="400" t="s">
        <v>494</v>
      </c>
      <c r="P239" s="400" t="s">
        <v>495</v>
      </c>
      <c r="Q239" s="400" t="s">
        <v>496</v>
      </c>
      <c r="R239" s="400" t="s">
        <v>497</v>
      </c>
      <c r="S239" s="400" t="s">
        <v>166</v>
      </c>
    </row>
    <row r="240" spans="2:20">
      <c r="B240" s="416">
        <v>60</v>
      </c>
      <c r="C240" s="400" t="s">
        <v>129</v>
      </c>
      <c r="D240" s="400" t="s">
        <v>130</v>
      </c>
      <c r="E240" s="400" t="s">
        <v>131</v>
      </c>
      <c r="F240" s="400" t="s">
        <v>132</v>
      </c>
      <c r="G240" s="400" t="s">
        <v>478</v>
      </c>
      <c r="H240" s="400" t="s">
        <v>479</v>
      </c>
      <c r="I240" s="400" t="s">
        <v>480</v>
      </c>
      <c r="J240" s="400" t="s">
        <v>109</v>
      </c>
      <c r="N240" s="420">
        <v>42</v>
      </c>
      <c r="O240" s="400" t="s">
        <v>494</v>
      </c>
      <c r="P240" s="400" t="s">
        <v>495</v>
      </c>
      <c r="Q240" s="400" t="s">
        <v>496</v>
      </c>
      <c r="R240" s="400" t="s">
        <v>497</v>
      </c>
      <c r="S240" s="400" t="s">
        <v>166</v>
      </c>
    </row>
    <row r="241" spans="2:19">
      <c r="B241" s="416">
        <v>61</v>
      </c>
      <c r="C241" s="400" t="s">
        <v>100</v>
      </c>
      <c r="D241" s="400" t="s">
        <v>101</v>
      </c>
      <c r="E241" s="400" t="s">
        <v>102</v>
      </c>
      <c r="F241" s="400" t="s">
        <v>103</v>
      </c>
      <c r="G241" s="400" t="s">
        <v>109</v>
      </c>
      <c r="N241" s="420">
        <v>43</v>
      </c>
      <c r="O241" s="400" t="s">
        <v>494</v>
      </c>
      <c r="P241" s="400" t="s">
        <v>495</v>
      </c>
      <c r="Q241" s="400" t="s">
        <v>496</v>
      </c>
      <c r="R241" s="400" t="s">
        <v>497</v>
      </c>
      <c r="S241" s="400" t="s">
        <v>166</v>
      </c>
    </row>
    <row r="242" spans="2:19">
      <c r="B242" s="416">
        <v>62</v>
      </c>
      <c r="C242" s="400" t="s">
        <v>100</v>
      </c>
      <c r="D242" s="400" t="s">
        <v>101</v>
      </c>
      <c r="E242" s="400" t="s">
        <v>102</v>
      </c>
      <c r="F242" s="400" t="s">
        <v>103</v>
      </c>
      <c r="G242" s="400" t="s">
        <v>109</v>
      </c>
      <c r="N242" s="420">
        <v>44</v>
      </c>
      <c r="O242" s="400" t="s">
        <v>494</v>
      </c>
      <c r="P242" s="400" t="s">
        <v>495</v>
      </c>
      <c r="Q242" s="400" t="s">
        <v>496</v>
      </c>
      <c r="R242" s="400" t="s">
        <v>497</v>
      </c>
      <c r="S242" s="400" t="s">
        <v>166</v>
      </c>
    </row>
    <row r="243" spans="2:19">
      <c r="B243" s="416">
        <v>63</v>
      </c>
      <c r="C243" s="400" t="s">
        <v>100</v>
      </c>
      <c r="D243" s="400" t="s">
        <v>101</v>
      </c>
      <c r="E243" s="400" t="s">
        <v>102</v>
      </c>
      <c r="F243" s="400" t="s">
        <v>103</v>
      </c>
      <c r="G243" s="400" t="s">
        <v>109</v>
      </c>
      <c r="N243" s="420">
        <v>45</v>
      </c>
      <c r="O243" s="400" t="s">
        <v>494</v>
      </c>
      <c r="P243" s="400" t="s">
        <v>495</v>
      </c>
      <c r="Q243" s="400" t="s">
        <v>496</v>
      </c>
      <c r="R243" s="400" t="s">
        <v>497</v>
      </c>
      <c r="S243" s="400" t="s">
        <v>166</v>
      </c>
    </row>
    <row r="244" spans="2:19">
      <c r="B244" s="416">
        <v>64</v>
      </c>
      <c r="C244" s="400" t="s">
        <v>100</v>
      </c>
      <c r="D244" s="400" t="s">
        <v>101</v>
      </c>
      <c r="E244" s="400" t="s">
        <v>102</v>
      </c>
      <c r="F244" s="400" t="s">
        <v>103</v>
      </c>
      <c r="G244" s="400" t="s">
        <v>109</v>
      </c>
      <c r="N244" s="420">
        <v>46</v>
      </c>
      <c r="O244" s="400" t="s">
        <v>494</v>
      </c>
      <c r="P244" s="400" t="s">
        <v>495</v>
      </c>
      <c r="Q244" s="400" t="s">
        <v>496</v>
      </c>
      <c r="R244" s="400" t="s">
        <v>497</v>
      </c>
      <c r="S244" s="400" t="s">
        <v>166</v>
      </c>
    </row>
    <row r="245" spans="2:19">
      <c r="B245" s="416">
        <v>65</v>
      </c>
      <c r="C245" s="400" t="s">
        <v>100</v>
      </c>
      <c r="D245" s="400" t="s">
        <v>101</v>
      </c>
      <c r="E245" s="400" t="s">
        <v>102</v>
      </c>
      <c r="F245" s="400" t="s">
        <v>103</v>
      </c>
      <c r="G245" s="400" t="s">
        <v>109</v>
      </c>
      <c r="N245" s="420">
        <v>47</v>
      </c>
      <c r="O245" s="400" t="s">
        <v>494</v>
      </c>
      <c r="P245" s="400" t="s">
        <v>495</v>
      </c>
      <c r="Q245" s="400" t="s">
        <v>496</v>
      </c>
      <c r="R245" s="400" t="s">
        <v>497</v>
      </c>
      <c r="S245" s="400" t="s">
        <v>166</v>
      </c>
    </row>
    <row r="246" spans="2:19">
      <c r="B246" s="416">
        <v>66</v>
      </c>
      <c r="C246" s="400" t="s">
        <v>100</v>
      </c>
      <c r="D246" s="400" t="s">
        <v>101</v>
      </c>
      <c r="E246" s="400" t="s">
        <v>102</v>
      </c>
      <c r="F246" s="400" t="s">
        <v>103</v>
      </c>
      <c r="G246" s="400" t="s">
        <v>109</v>
      </c>
      <c r="N246" s="420">
        <v>48</v>
      </c>
      <c r="O246" s="400" t="s">
        <v>494</v>
      </c>
      <c r="P246" s="400" t="s">
        <v>495</v>
      </c>
      <c r="Q246" s="400" t="s">
        <v>496</v>
      </c>
      <c r="R246" s="400" t="s">
        <v>497</v>
      </c>
      <c r="S246" s="400" t="s">
        <v>166</v>
      </c>
    </row>
    <row r="247" spans="2:19">
      <c r="B247" s="416">
        <v>67</v>
      </c>
      <c r="C247" s="400" t="s">
        <v>100</v>
      </c>
      <c r="D247" s="400" t="s">
        <v>101</v>
      </c>
      <c r="E247" s="400" t="s">
        <v>102</v>
      </c>
      <c r="F247" s="400" t="s">
        <v>103</v>
      </c>
      <c r="G247" s="400" t="s">
        <v>109</v>
      </c>
      <c r="N247" s="420">
        <v>49</v>
      </c>
      <c r="O247" s="400" t="s">
        <v>494</v>
      </c>
      <c r="P247" s="400" t="s">
        <v>495</v>
      </c>
      <c r="Q247" s="400" t="s">
        <v>496</v>
      </c>
      <c r="R247" s="400" t="s">
        <v>497</v>
      </c>
      <c r="S247" s="400" t="s">
        <v>166</v>
      </c>
    </row>
    <row r="248" spans="2:19">
      <c r="B248" s="416">
        <v>68</v>
      </c>
      <c r="C248" s="400" t="s">
        <v>100</v>
      </c>
      <c r="D248" s="400" t="s">
        <v>101</v>
      </c>
      <c r="E248" s="400" t="s">
        <v>102</v>
      </c>
      <c r="F248" s="400" t="s">
        <v>103</v>
      </c>
      <c r="G248" s="400" t="s">
        <v>109</v>
      </c>
      <c r="N248" s="420">
        <v>50</v>
      </c>
      <c r="O248" s="400" t="s">
        <v>494</v>
      </c>
      <c r="P248" s="400" t="s">
        <v>495</v>
      </c>
      <c r="Q248" s="400" t="s">
        <v>496</v>
      </c>
      <c r="R248" s="400" t="s">
        <v>497</v>
      </c>
      <c r="S248" s="400" t="s">
        <v>166</v>
      </c>
    </row>
    <row r="249" spans="2:19">
      <c r="B249" s="416">
        <v>69</v>
      </c>
      <c r="C249" s="400" t="s">
        <v>100</v>
      </c>
      <c r="D249" s="400" t="s">
        <v>101</v>
      </c>
      <c r="E249" s="400" t="s">
        <v>102</v>
      </c>
      <c r="F249" s="400" t="s">
        <v>103</v>
      </c>
      <c r="G249" s="400" t="s">
        <v>109</v>
      </c>
      <c r="N249" s="420">
        <v>51</v>
      </c>
      <c r="O249" s="400" t="s">
        <v>494</v>
      </c>
      <c r="P249" s="400" t="s">
        <v>495</v>
      </c>
      <c r="Q249" s="400" t="s">
        <v>496</v>
      </c>
      <c r="R249" s="400" t="s">
        <v>497</v>
      </c>
      <c r="S249" s="400" t="s">
        <v>166</v>
      </c>
    </row>
    <row r="250" spans="2:19">
      <c r="B250" s="416">
        <v>70</v>
      </c>
      <c r="C250" s="400" t="s">
        <v>133</v>
      </c>
      <c r="D250" s="400" t="s">
        <v>134</v>
      </c>
      <c r="E250" s="400" t="s">
        <v>135</v>
      </c>
      <c r="F250" s="400" t="s">
        <v>109</v>
      </c>
      <c r="N250" s="420">
        <v>52</v>
      </c>
      <c r="O250" s="400" t="s">
        <v>494</v>
      </c>
      <c r="P250" s="400" t="s">
        <v>495</v>
      </c>
      <c r="Q250" s="400" t="s">
        <v>496</v>
      </c>
      <c r="R250" s="400" t="s">
        <v>497</v>
      </c>
      <c r="S250" s="400" t="s">
        <v>166</v>
      </c>
    </row>
    <row r="251" spans="2:19">
      <c r="B251" s="416">
        <v>71</v>
      </c>
      <c r="C251" s="400" t="s">
        <v>100</v>
      </c>
      <c r="D251" s="400" t="s">
        <v>101</v>
      </c>
      <c r="E251" s="400" t="s">
        <v>102</v>
      </c>
      <c r="F251" s="400" t="s">
        <v>103</v>
      </c>
      <c r="G251" s="400" t="s">
        <v>109</v>
      </c>
      <c r="N251" s="420">
        <v>53</v>
      </c>
      <c r="O251" s="400" t="s">
        <v>498</v>
      </c>
      <c r="P251" s="400" t="s">
        <v>495</v>
      </c>
      <c r="Q251" s="400" t="s">
        <v>499</v>
      </c>
      <c r="R251" s="400" t="s">
        <v>500</v>
      </c>
      <c r="S251" s="400" t="s">
        <v>166</v>
      </c>
    </row>
    <row r="252" spans="2:19">
      <c r="B252" s="416">
        <v>72</v>
      </c>
      <c r="C252" s="400" t="s">
        <v>100</v>
      </c>
      <c r="D252" s="400" t="s">
        <v>101</v>
      </c>
      <c r="E252" s="400" t="s">
        <v>102</v>
      </c>
      <c r="F252" s="400" t="s">
        <v>103</v>
      </c>
      <c r="G252" s="400" t="s">
        <v>109</v>
      </c>
      <c r="N252" s="420">
        <v>54</v>
      </c>
      <c r="O252" s="400" t="s">
        <v>498</v>
      </c>
      <c r="P252" s="400" t="s">
        <v>495</v>
      </c>
      <c r="Q252" s="400" t="s">
        <v>499</v>
      </c>
      <c r="R252" s="400" t="s">
        <v>500</v>
      </c>
      <c r="S252" s="400" t="s">
        <v>166</v>
      </c>
    </row>
    <row r="253" spans="2:19">
      <c r="B253" s="416">
        <v>73</v>
      </c>
      <c r="C253" s="400" t="s">
        <v>100</v>
      </c>
      <c r="D253" s="400" t="s">
        <v>101</v>
      </c>
      <c r="E253" s="400" t="s">
        <v>102</v>
      </c>
      <c r="F253" s="400" t="s">
        <v>103</v>
      </c>
      <c r="G253" s="400" t="s">
        <v>109</v>
      </c>
      <c r="N253" s="420">
        <v>55</v>
      </c>
      <c r="O253" s="400" t="s">
        <v>498</v>
      </c>
      <c r="P253" s="400" t="s">
        <v>495</v>
      </c>
      <c r="Q253" s="400" t="s">
        <v>499</v>
      </c>
      <c r="R253" s="400" t="s">
        <v>500</v>
      </c>
      <c r="S253" s="400" t="s">
        <v>166</v>
      </c>
    </row>
    <row r="254" spans="2:19">
      <c r="B254" s="416">
        <v>74</v>
      </c>
      <c r="C254" s="400" t="s">
        <v>100</v>
      </c>
      <c r="D254" s="400" t="s">
        <v>101</v>
      </c>
      <c r="E254" s="400" t="s">
        <v>102</v>
      </c>
      <c r="F254" s="400" t="s">
        <v>103</v>
      </c>
      <c r="G254" s="400" t="s">
        <v>109</v>
      </c>
      <c r="N254" s="420">
        <v>56</v>
      </c>
      <c r="O254" s="400" t="s">
        <v>498</v>
      </c>
      <c r="P254" s="400" t="s">
        <v>495</v>
      </c>
      <c r="Q254" s="400" t="s">
        <v>499</v>
      </c>
      <c r="R254" s="400" t="s">
        <v>500</v>
      </c>
      <c r="S254" s="400" t="s">
        <v>166</v>
      </c>
    </row>
    <row r="255" spans="2:19">
      <c r="B255" s="416">
        <v>75</v>
      </c>
      <c r="C255" s="400" t="s">
        <v>100</v>
      </c>
      <c r="D255" s="400" t="s">
        <v>101</v>
      </c>
      <c r="E255" s="400" t="s">
        <v>102</v>
      </c>
      <c r="F255" s="400" t="s">
        <v>103</v>
      </c>
      <c r="G255" s="400" t="s">
        <v>109</v>
      </c>
      <c r="N255" s="420">
        <v>57</v>
      </c>
      <c r="O255" s="400" t="s">
        <v>501</v>
      </c>
      <c r="P255" s="400" t="s">
        <v>502</v>
      </c>
      <c r="Q255" s="400" t="s">
        <v>503</v>
      </c>
      <c r="R255" s="400" t="s">
        <v>504</v>
      </c>
      <c r="S255" s="400" t="s">
        <v>166</v>
      </c>
    </row>
    <row r="256" spans="2:19">
      <c r="B256" s="416">
        <v>76</v>
      </c>
      <c r="C256" s="400" t="s">
        <v>100</v>
      </c>
      <c r="D256" s="400" t="s">
        <v>101</v>
      </c>
      <c r="E256" s="400" t="s">
        <v>102</v>
      </c>
      <c r="F256" s="400" t="s">
        <v>103</v>
      </c>
      <c r="G256" s="400" t="s">
        <v>109</v>
      </c>
      <c r="N256" s="420">
        <v>58</v>
      </c>
      <c r="O256" s="400" t="s">
        <v>501</v>
      </c>
      <c r="P256" s="400" t="s">
        <v>502</v>
      </c>
      <c r="Q256" s="400" t="s">
        <v>503</v>
      </c>
      <c r="R256" s="400" t="s">
        <v>504</v>
      </c>
      <c r="S256" s="400" t="s">
        <v>166</v>
      </c>
    </row>
    <row r="257" spans="2:20">
      <c r="B257" s="416">
        <v>77</v>
      </c>
      <c r="C257" s="400" t="s">
        <v>100</v>
      </c>
      <c r="D257" s="400" t="s">
        <v>101</v>
      </c>
      <c r="E257" s="400" t="s">
        <v>102</v>
      </c>
      <c r="F257" s="400" t="s">
        <v>103</v>
      </c>
      <c r="G257" s="400" t="s">
        <v>109</v>
      </c>
      <c r="N257" s="420">
        <v>59</v>
      </c>
      <c r="O257" s="400" t="s">
        <v>494</v>
      </c>
      <c r="P257" s="400" t="s">
        <v>505</v>
      </c>
      <c r="Q257" s="400" t="s">
        <v>506</v>
      </c>
      <c r="R257" s="400" t="s">
        <v>166</v>
      </c>
    </row>
    <row r="258" spans="2:20">
      <c r="B258" s="416">
        <v>78</v>
      </c>
      <c r="C258" s="400" t="s">
        <v>100</v>
      </c>
      <c r="D258" s="400" t="s">
        <v>101</v>
      </c>
      <c r="E258" s="400" t="s">
        <v>102</v>
      </c>
      <c r="F258" s="400" t="s">
        <v>103</v>
      </c>
      <c r="G258" s="400" t="s">
        <v>109</v>
      </c>
      <c r="N258" s="420">
        <v>60</v>
      </c>
      <c r="O258" s="400" t="s">
        <v>494</v>
      </c>
      <c r="P258" s="400" t="s">
        <v>505</v>
      </c>
      <c r="Q258" s="400" t="s">
        <v>506</v>
      </c>
      <c r="R258" s="400" t="s">
        <v>166</v>
      </c>
    </row>
    <row r="259" spans="2:20">
      <c r="B259" s="416">
        <v>79</v>
      </c>
      <c r="C259" s="400" t="s">
        <v>100</v>
      </c>
      <c r="D259" s="400" t="s">
        <v>101</v>
      </c>
      <c r="E259" s="400" t="s">
        <v>102</v>
      </c>
      <c r="F259" s="400" t="s">
        <v>103</v>
      </c>
      <c r="G259" s="400" t="s">
        <v>109</v>
      </c>
      <c r="N259" s="420">
        <v>61</v>
      </c>
      <c r="O259" s="400" t="s">
        <v>494</v>
      </c>
      <c r="P259" s="400" t="s">
        <v>505</v>
      </c>
      <c r="Q259" s="400" t="s">
        <v>506</v>
      </c>
      <c r="R259" s="400" t="s">
        <v>166</v>
      </c>
    </row>
    <row r="260" spans="2:20">
      <c r="B260" s="416">
        <v>80</v>
      </c>
      <c r="C260" s="400" t="s">
        <v>100</v>
      </c>
      <c r="D260" s="400" t="s">
        <v>101</v>
      </c>
      <c r="E260" s="400" t="s">
        <v>102</v>
      </c>
      <c r="F260" s="400" t="s">
        <v>103</v>
      </c>
      <c r="G260" s="400" t="s">
        <v>109</v>
      </c>
      <c r="N260" s="420">
        <v>62</v>
      </c>
      <c r="O260" s="400" t="s">
        <v>494</v>
      </c>
      <c r="P260" s="400" t="s">
        <v>505</v>
      </c>
      <c r="Q260" s="400" t="s">
        <v>506</v>
      </c>
      <c r="R260" s="400" t="s">
        <v>166</v>
      </c>
    </row>
    <row r="261" spans="2:20">
      <c r="B261" s="416">
        <v>81</v>
      </c>
      <c r="C261" s="400" t="s">
        <v>133</v>
      </c>
      <c r="D261" s="400" t="s">
        <v>134</v>
      </c>
      <c r="E261" s="400" t="s">
        <v>135</v>
      </c>
      <c r="F261" s="400" t="s">
        <v>109</v>
      </c>
      <c r="N261" s="420">
        <v>63</v>
      </c>
      <c r="O261" s="400" t="s">
        <v>507</v>
      </c>
      <c r="P261" s="400" t="s">
        <v>508</v>
      </c>
      <c r="Q261" s="400" t="s">
        <v>506</v>
      </c>
      <c r="R261" s="400" t="s">
        <v>509</v>
      </c>
      <c r="S261" s="400" t="s">
        <v>166</v>
      </c>
    </row>
    <row r="262" spans="2:20">
      <c r="B262" s="416">
        <v>82</v>
      </c>
      <c r="C262" s="400" t="s">
        <v>136</v>
      </c>
      <c r="D262" s="400" t="s">
        <v>137</v>
      </c>
      <c r="E262" s="400" t="s">
        <v>138</v>
      </c>
      <c r="F262" s="400" t="s">
        <v>139</v>
      </c>
      <c r="G262" s="400" t="s">
        <v>109</v>
      </c>
      <c r="N262" s="420">
        <v>64</v>
      </c>
      <c r="O262" s="400" t="s">
        <v>510</v>
      </c>
      <c r="P262" s="400" t="s">
        <v>511</v>
      </c>
      <c r="Q262" s="400" t="s">
        <v>512</v>
      </c>
      <c r="R262" s="400" t="s">
        <v>513</v>
      </c>
      <c r="S262" s="400" t="s">
        <v>514</v>
      </c>
      <c r="T262" s="400" t="s">
        <v>166</v>
      </c>
    </row>
    <row r="263" spans="2:20">
      <c r="B263" s="416">
        <v>83</v>
      </c>
      <c r="C263" s="400" t="s">
        <v>136</v>
      </c>
      <c r="D263" s="400" t="s">
        <v>137</v>
      </c>
      <c r="E263" s="400" t="s">
        <v>138</v>
      </c>
      <c r="F263" s="400" t="s">
        <v>139</v>
      </c>
      <c r="G263" s="400" t="s">
        <v>109</v>
      </c>
      <c r="N263" s="420">
        <v>65</v>
      </c>
      <c r="O263" s="400" t="s">
        <v>510</v>
      </c>
      <c r="P263" s="400" t="s">
        <v>511</v>
      </c>
      <c r="Q263" s="400" t="s">
        <v>512</v>
      </c>
      <c r="R263" s="400" t="s">
        <v>513</v>
      </c>
      <c r="S263" s="400" t="s">
        <v>514</v>
      </c>
      <c r="T263" s="400" t="s">
        <v>166</v>
      </c>
    </row>
    <row r="264" spans="2:20">
      <c r="B264" s="416">
        <v>84</v>
      </c>
      <c r="C264" s="400" t="s">
        <v>136</v>
      </c>
      <c r="D264" s="400" t="s">
        <v>137</v>
      </c>
      <c r="E264" s="400" t="s">
        <v>138</v>
      </c>
      <c r="F264" s="400" t="s">
        <v>139</v>
      </c>
      <c r="G264" s="400" t="s">
        <v>109</v>
      </c>
      <c r="N264" s="420">
        <v>66</v>
      </c>
      <c r="O264" s="400" t="s">
        <v>510</v>
      </c>
      <c r="P264" s="400" t="s">
        <v>511</v>
      </c>
      <c r="Q264" s="400" t="s">
        <v>512</v>
      </c>
      <c r="R264" s="400" t="s">
        <v>513</v>
      </c>
      <c r="S264" s="400" t="s">
        <v>514</v>
      </c>
      <c r="T264" s="400" t="s">
        <v>166</v>
      </c>
    </row>
    <row r="265" spans="2:20">
      <c r="B265" s="416">
        <v>85</v>
      </c>
      <c r="C265" s="400" t="s">
        <v>136</v>
      </c>
      <c r="D265" s="400" t="s">
        <v>137</v>
      </c>
      <c r="E265" s="400" t="s">
        <v>138</v>
      </c>
      <c r="F265" s="400" t="s">
        <v>139</v>
      </c>
      <c r="G265" s="400" t="s">
        <v>109</v>
      </c>
      <c r="N265" s="420">
        <v>67</v>
      </c>
      <c r="O265" s="400" t="s">
        <v>494</v>
      </c>
      <c r="P265" s="400" t="s">
        <v>495</v>
      </c>
      <c r="Q265" s="400" t="s">
        <v>496</v>
      </c>
      <c r="R265" s="400" t="s">
        <v>497</v>
      </c>
      <c r="S265" s="400" t="s">
        <v>166</v>
      </c>
    </row>
    <row r="266" spans="2:20">
      <c r="B266" s="416"/>
      <c r="N266" s="420">
        <v>68</v>
      </c>
      <c r="O266" s="400" t="s">
        <v>494</v>
      </c>
      <c r="P266" s="400" t="s">
        <v>495</v>
      </c>
      <c r="Q266" s="400" t="s">
        <v>496</v>
      </c>
      <c r="R266" s="400" t="s">
        <v>497</v>
      </c>
      <c r="S266" s="400" t="s">
        <v>166</v>
      </c>
    </row>
    <row r="267" spans="2:20">
      <c r="B267" s="416"/>
      <c r="N267" s="420">
        <v>69</v>
      </c>
      <c r="O267" s="400" t="s">
        <v>494</v>
      </c>
      <c r="P267" s="400" t="s">
        <v>495</v>
      </c>
      <c r="Q267" s="400" t="s">
        <v>496</v>
      </c>
      <c r="R267" s="400" t="s">
        <v>497</v>
      </c>
      <c r="S267" s="400" t="s">
        <v>166</v>
      </c>
    </row>
    <row r="268" spans="2:20">
      <c r="B268" s="416"/>
      <c r="N268" s="420">
        <v>70</v>
      </c>
      <c r="O268" s="400" t="s">
        <v>494</v>
      </c>
      <c r="P268" s="400" t="s">
        <v>495</v>
      </c>
      <c r="Q268" s="400" t="s">
        <v>496</v>
      </c>
      <c r="R268" s="400" t="s">
        <v>497</v>
      </c>
      <c r="S268" s="400" t="s">
        <v>166</v>
      </c>
    </row>
    <row r="269" spans="2:20">
      <c r="B269" s="416"/>
      <c r="N269" s="420">
        <v>71</v>
      </c>
      <c r="O269" s="400" t="s">
        <v>494</v>
      </c>
      <c r="P269" s="400" t="s">
        <v>495</v>
      </c>
      <c r="Q269" s="400" t="s">
        <v>496</v>
      </c>
      <c r="R269" s="400" t="s">
        <v>497</v>
      </c>
      <c r="S269" s="400" t="s">
        <v>166</v>
      </c>
    </row>
    <row r="270" spans="2:20">
      <c r="N270" s="420">
        <v>72</v>
      </c>
      <c r="O270" s="400" t="s">
        <v>494</v>
      </c>
      <c r="P270" s="400" t="s">
        <v>495</v>
      </c>
      <c r="Q270" s="400" t="s">
        <v>496</v>
      </c>
      <c r="R270" s="400" t="s">
        <v>497</v>
      </c>
      <c r="S270" s="400" t="s">
        <v>166</v>
      </c>
    </row>
    <row r="271" spans="2:20">
      <c r="N271" s="420">
        <v>73</v>
      </c>
      <c r="O271" s="400" t="s">
        <v>494</v>
      </c>
      <c r="P271" s="400" t="s">
        <v>495</v>
      </c>
      <c r="Q271" s="400" t="s">
        <v>496</v>
      </c>
      <c r="R271" s="400" t="s">
        <v>497</v>
      </c>
      <c r="S271" s="400" t="s">
        <v>166</v>
      </c>
    </row>
    <row r="272" spans="2:20">
      <c r="N272" s="420">
        <v>74</v>
      </c>
      <c r="O272" s="400" t="s">
        <v>494</v>
      </c>
      <c r="P272" s="400" t="s">
        <v>495</v>
      </c>
      <c r="Q272" s="400" t="s">
        <v>496</v>
      </c>
      <c r="R272" s="400" t="s">
        <v>497</v>
      </c>
      <c r="S272" s="400" t="s">
        <v>166</v>
      </c>
    </row>
    <row r="273" spans="14:20">
      <c r="N273" s="420">
        <v>75</v>
      </c>
      <c r="O273" s="400" t="s">
        <v>494</v>
      </c>
      <c r="P273" s="400" t="s">
        <v>495</v>
      </c>
      <c r="Q273" s="400" t="s">
        <v>496</v>
      </c>
      <c r="R273" s="400" t="s">
        <v>497</v>
      </c>
      <c r="S273" s="400" t="s">
        <v>166</v>
      </c>
    </row>
    <row r="274" spans="14:20">
      <c r="N274" s="420">
        <v>76</v>
      </c>
      <c r="O274" s="400" t="s">
        <v>494</v>
      </c>
      <c r="P274" s="400" t="s">
        <v>495</v>
      </c>
      <c r="Q274" s="400" t="s">
        <v>496</v>
      </c>
      <c r="R274" s="400" t="s">
        <v>497</v>
      </c>
      <c r="S274" s="400" t="s">
        <v>166</v>
      </c>
    </row>
    <row r="275" spans="14:20">
      <c r="N275" s="420">
        <v>77</v>
      </c>
      <c r="O275" s="400" t="s">
        <v>515</v>
      </c>
      <c r="P275" s="400" t="s">
        <v>516</v>
      </c>
      <c r="Q275" s="400" t="s">
        <v>166</v>
      </c>
    </row>
    <row r="276" spans="14:20">
      <c r="N276" s="420">
        <v>78</v>
      </c>
      <c r="O276" s="400" t="s">
        <v>494</v>
      </c>
      <c r="P276" s="400" t="s">
        <v>495</v>
      </c>
      <c r="Q276" s="400" t="s">
        <v>496</v>
      </c>
      <c r="R276" s="400" t="s">
        <v>497</v>
      </c>
      <c r="S276" s="400" t="s">
        <v>166</v>
      </c>
    </row>
    <row r="277" spans="14:20">
      <c r="N277" s="420">
        <v>79</v>
      </c>
      <c r="O277" s="400" t="s">
        <v>494</v>
      </c>
      <c r="P277" s="400" t="s">
        <v>495</v>
      </c>
      <c r="Q277" s="400" t="s">
        <v>496</v>
      </c>
      <c r="R277" s="400" t="s">
        <v>497</v>
      </c>
      <c r="S277" s="400" t="s">
        <v>166</v>
      </c>
    </row>
    <row r="278" spans="14:20">
      <c r="N278" s="420">
        <v>80</v>
      </c>
      <c r="O278" s="400" t="s">
        <v>494</v>
      </c>
      <c r="P278" s="400" t="s">
        <v>495</v>
      </c>
      <c r="Q278" s="400" t="s">
        <v>496</v>
      </c>
      <c r="R278" s="400" t="s">
        <v>497</v>
      </c>
      <c r="S278" s="400" t="s">
        <v>166</v>
      </c>
    </row>
    <row r="279" spans="14:20">
      <c r="N279" s="420">
        <v>81</v>
      </c>
      <c r="O279" s="400" t="s">
        <v>494</v>
      </c>
      <c r="P279" s="400" t="s">
        <v>495</v>
      </c>
      <c r="Q279" s="400" t="s">
        <v>496</v>
      </c>
      <c r="R279" s="400" t="s">
        <v>497</v>
      </c>
      <c r="S279" s="400" t="s">
        <v>166</v>
      </c>
    </row>
    <row r="280" spans="14:20">
      <c r="N280" s="420">
        <v>82</v>
      </c>
      <c r="O280" s="400" t="s">
        <v>494</v>
      </c>
      <c r="P280" s="400" t="s">
        <v>495</v>
      </c>
      <c r="Q280" s="400" t="s">
        <v>496</v>
      </c>
      <c r="R280" s="400" t="s">
        <v>497</v>
      </c>
      <c r="S280" s="400" t="s">
        <v>166</v>
      </c>
    </row>
    <row r="281" spans="14:20">
      <c r="N281" s="420">
        <v>83</v>
      </c>
      <c r="O281" s="400" t="s">
        <v>494</v>
      </c>
      <c r="P281" s="400" t="s">
        <v>495</v>
      </c>
      <c r="Q281" s="400" t="s">
        <v>496</v>
      </c>
      <c r="R281" s="400" t="s">
        <v>497</v>
      </c>
      <c r="S281" s="400" t="s">
        <v>166</v>
      </c>
    </row>
    <row r="282" spans="14:20">
      <c r="N282" s="420">
        <v>84</v>
      </c>
      <c r="O282" s="400" t="s">
        <v>494</v>
      </c>
      <c r="P282" s="400" t="s">
        <v>495</v>
      </c>
      <c r="Q282" s="400" t="s">
        <v>496</v>
      </c>
      <c r="R282" s="400" t="s">
        <v>497</v>
      </c>
      <c r="S282" s="400" t="s">
        <v>166</v>
      </c>
    </row>
    <row r="283" spans="14:20">
      <c r="N283" s="420">
        <v>85</v>
      </c>
      <c r="O283" s="400" t="s">
        <v>494</v>
      </c>
      <c r="P283" s="400" t="s">
        <v>495</v>
      </c>
      <c r="Q283" s="400" t="s">
        <v>496</v>
      </c>
      <c r="R283" s="400" t="s">
        <v>497</v>
      </c>
      <c r="S283" s="400" t="s">
        <v>166</v>
      </c>
    </row>
    <row r="284" spans="14:20">
      <c r="N284" s="420">
        <v>86</v>
      </c>
      <c r="O284" s="400" t="s">
        <v>494</v>
      </c>
      <c r="P284" s="400" t="s">
        <v>495</v>
      </c>
      <c r="Q284" s="400" t="s">
        <v>496</v>
      </c>
      <c r="R284" s="400" t="s">
        <v>497</v>
      </c>
      <c r="S284" s="400" t="s">
        <v>166</v>
      </c>
    </row>
    <row r="285" spans="14:20">
      <c r="N285" s="420">
        <v>87</v>
      </c>
      <c r="O285" s="400" t="s">
        <v>517</v>
      </c>
      <c r="P285" s="400" t="s">
        <v>518</v>
      </c>
      <c r="Q285" s="400" t="s">
        <v>519</v>
      </c>
      <c r="R285" s="400" t="s">
        <v>520</v>
      </c>
      <c r="S285" s="400" t="s">
        <v>521</v>
      </c>
      <c r="T285" s="400" t="s">
        <v>166</v>
      </c>
    </row>
    <row r="286" spans="14:20">
      <c r="N286" s="420">
        <v>88</v>
      </c>
      <c r="O286" s="400" t="s">
        <v>522</v>
      </c>
      <c r="P286" s="400" t="s">
        <v>523</v>
      </c>
      <c r="Q286" s="400" t="s">
        <v>166</v>
      </c>
    </row>
    <row r="287" spans="14:20">
      <c r="N287" s="420">
        <v>89</v>
      </c>
      <c r="O287" s="400" t="s">
        <v>524</v>
      </c>
      <c r="P287" s="400" t="s">
        <v>525</v>
      </c>
      <c r="Q287" s="400" t="s">
        <v>526</v>
      </c>
      <c r="R287" s="400" t="s">
        <v>527</v>
      </c>
      <c r="S287" s="400" t="s">
        <v>166</v>
      </c>
    </row>
    <row r="288" spans="14:20">
      <c r="N288" s="420">
        <v>90</v>
      </c>
      <c r="O288" s="400" t="s">
        <v>524</v>
      </c>
      <c r="P288" s="400" t="s">
        <v>525</v>
      </c>
      <c r="Q288" s="400" t="s">
        <v>526</v>
      </c>
      <c r="R288" s="400" t="s">
        <v>528</v>
      </c>
      <c r="S288" s="400" t="s">
        <v>166</v>
      </c>
    </row>
    <row r="289" spans="14:19">
      <c r="N289" s="420">
        <v>91</v>
      </c>
      <c r="O289" s="400" t="s">
        <v>529</v>
      </c>
      <c r="P289" s="400" t="s">
        <v>447</v>
      </c>
      <c r="Q289" s="400" t="s">
        <v>448</v>
      </c>
      <c r="R289" s="400" t="s">
        <v>122</v>
      </c>
      <c r="S289" s="400" t="s">
        <v>166</v>
      </c>
    </row>
    <row r="290" spans="14:19">
      <c r="N290" s="420">
        <v>92</v>
      </c>
      <c r="O290" s="400" t="s">
        <v>494</v>
      </c>
      <c r="P290" s="400" t="s">
        <v>495</v>
      </c>
      <c r="Q290" s="400" t="s">
        <v>496</v>
      </c>
      <c r="R290" s="400" t="s">
        <v>497</v>
      </c>
      <c r="S290" s="400" t="s">
        <v>166</v>
      </c>
    </row>
    <row r="291" spans="14:19">
      <c r="N291" s="420">
        <v>93</v>
      </c>
      <c r="O291" s="400" t="s">
        <v>494</v>
      </c>
      <c r="P291" s="400" t="s">
        <v>495</v>
      </c>
      <c r="Q291" s="400" t="s">
        <v>496</v>
      </c>
      <c r="R291" s="400" t="s">
        <v>497</v>
      </c>
      <c r="S291" s="400" t="s">
        <v>166</v>
      </c>
    </row>
    <row r="292" spans="14:19">
      <c r="N292" s="420">
        <v>94</v>
      </c>
      <c r="O292" s="400" t="s">
        <v>494</v>
      </c>
      <c r="P292" s="400" t="s">
        <v>495</v>
      </c>
      <c r="Q292" s="400" t="s">
        <v>496</v>
      </c>
      <c r="R292" s="400" t="s">
        <v>497</v>
      </c>
      <c r="S292" s="400" t="s">
        <v>166</v>
      </c>
    </row>
    <row r="293" spans="14:19">
      <c r="N293" s="420">
        <v>95</v>
      </c>
      <c r="O293" s="400" t="s">
        <v>494</v>
      </c>
      <c r="P293" s="400" t="s">
        <v>495</v>
      </c>
      <c r="Q293" s="400" t="s">
        <v>496</v>
      </c>
      <c r="R293" s="400" t="s">
        <v>497</v>
      </c>
      <c r="S293" s="400" t="s">
        <v>166</v>
      </c>
    </row>
    <row r="294" spans="14:19">
      <c r="N294" s="420">
        <v>96</v>
      </c>
      <c r="O294" s="400" t="s">
        <v>494</v>
      </c>
      <c r="P294" s="400" t="s">
        <v>495</v>
      </c>
      <c r="Q294" s="400" t="s">
        <v>496</v>
      </c>
      <c r="R294" s="400" t="s">
        <v>497</v>
      </c>
      <c r="S294" s="400" t="s">
        <v>166</v>
      </c>
    </row>
    <row r="295" spans="14:19">
      <c r="N295" s="420">
        <v>97</v>
      </c>
      <c r="O295" s="400" t="s">
        <v>494</v>
      </c>
      <c r="P295" s="400" t="s">
        <v>495</v>
      </c>
      <c r="Q295" s="400" t="s">
        <v>496</v>
      </c>
      <c r="R295" s="400" t="s">
        <v>497</v>
      </c>
      <c r="S295" s="400" t="s">
        <v>166</v>
      </c>
    </row>
    <row r="296" spans="14:19">
      <c r="N296" s="420">
        <v>98</v>
      </c>
      <c r="O296" s="400" t="s">
        <v>494</v>
      </c>
      <c r="P296" s="400" t="s">
        <v>495</v>
      </c>
      <c r="Q296" s="400" t="s">
        <v>496</v>
      </c>
      <c r="R296" s="400" t="s">
        <v>497</v>
      </c>
      <c r="S296" s="400" t="s">
        <v>166</v>
      </c>
    </row>
    <row r="297" spans="14:19">
      <c r="N297" s="420">
        <v>99</v>
      </c>
      <c r="O297" s="400" t="s">
        <v>494</v>
      </c>
      <c r="P297" s="400" t="s">
        <v>495</v>
      </c>
      <c r="Q297" s="400" t="s">
        <v>496</v>
      </c>
      <c r="R297" s="400" t="s">
        <v>497</v>
      </c>
      <c r="S297" s="400" t="s">
        <v>166</v>
      </c>
    </row>
    <row r="298" spans="14:19">
      <c r="N298" s="420">
        <v>100</v>
      </c>
      <c r="O298" s="400" t="s">
        <v>494</v>
      </c>
      <c r="P298" s="400" t="s">
        <v>495</v>
      </c>
      <c r="Q298" s="400" t="s">
        <v>496</v>
      </c>
      <c r="R298" s="400" t="s">
        <v>497</v>
      </c>
      <c r="S298" s="400" t="s">
        <v>166</v>
      </c>
    </row>
    <row r="299" spans="14:19">
      <c r="N299" s="420">
        <v>101</v>
      </c>
      <c r="O299" s="400" t="s">
        <v>153</v>
      </c>
      <c r="P299" s="400" t="s">
        <v>97</v>
      </c>
      <c r="Q299" s="400" t="s">
        <v>98</v>
      </c>
      <c r="R299" s="400" t="s">
        <v>488</v>
      </c>
      <c r="S299" s="400" t="s">
        <v>166</v>
      </c>
    </row>
    <row r="300" spans="14:19">
      <c r="N300" s="420">
        <v>102</v>
      </c>
      <c r="O300" s="400" t="s">
        <v>153</v>
      </c>
      <c r="P300" s="400" t="s">
        <v>97</v>
      </c>
      <c r="Q300" s="400" t="s">
        <v>98</v>
      </c>
      <c r="R300" s="400" t="s">
        <v>488</v>
      </c>
      <c r="S300" s="400" t="s">
        <v>166</v>
      </c>
    </row>
    <row r="301" spans="14:19">
      <c r="N301" s="420">
        <v>103</v>
      </c>
      <c r="O301" s="400" t="s">
        <v>153</v>
      </c>
      <c r="P301" s="400" t="s">
        <v>97</v>
      </c>
      <c r="Q301" s="400" t="s">
        <v>98</v>
      </c>
      <c r="R301" s="400" t="s">
        <v>488</v>
      </c>
      <c r="S301" s="400" t="s">
        <v>166</v>
      </c>
    </row>
    <row r="302" spans="14:19">
      <c r="N302" s="420">
        <v>104</v>
      </c>
      <c r="O302" s="400" t="s">
        <v>153</v>
      </c>
      <c r="P302" s="400" t="s">
        <v>97</v>
      </c>
      <c r="Q302" s="400" t="s">
        <v>98</v>
      </c>
      <c r="R302" s="400" t="s">
        <v>488</v>
      </c>
      <c r="S302" s="400" t="s">
        <v>166</v>
      </c>
    </row>
    <row r="303" spans="14:19">
      <c r="N303" s="420">
        <v>105</v>
      </c>
      <c r="O303" s="400" t="s">
        <v>153</v>
      </c>
      <c r="P303" s="400" t="s">
        <v>97</v>
      </c>
      <c r="Q303" s="400" t="s">
        <v>98</v>
      </c>
      <c r="R303" s="400" t="s">
        <v>488</v>
      </c>
      <c r="S303" s="400" t="s">
        <v>166</v>
      </c>
    </row>
    <row r="304" spans="14:19">
      <c r="N304" s="420">
        <v>106</v>
      </c>
      <c r="O304" s="400" t="s">
        <v>153</v>
      </c>
      <c r="P304" s="400" t="s">
        <v>97</v>
      </c>
      <c r="Q304" s="400" t="s">
        <v>98</v>
      </c>
      <c r="R304" s="400" t="s">
        <v>488</v>
      </c>
      <c r="S304" s="400" t="s">
        <v>166</v>
      </c>
    </row>
    <row r="305" spans="14:24">
      <c r="N305" s="420">
        <v>107</v>
      </c>
      <c r="O305" s="400" t="s">
        <v>153</v>
      </c>
      <c r="P305" s="400" t="s">
        <v>97</v>
      </c>
      <c r="Q305" s="400" t="s">
        <v>98</v>
      </c>
      <c r="R305" s="400" t="s">
        <v>488</v>
      </c>
      <c r="S305" s="400" t="s">
        <v>166</v>
      </c>
    </row>
    <row r="306" spans="14:24">
      <c r="N306" s="420">
        <v>108</v>
      </c>
      <c r="O306" s="400" t="s">
        <v>153</v>
      </c>
      <c r="P306" s="400" t="s">
        <v>97</v>
      </c>
      <c r="Q306" s="400" t="s">
        <v>98</v>
      </c>
      <c r="R306" s="400" t="s">
        <v>488</v>
      </c>
      <c r="S306" s="400" t="s">
        <v>166</v>
      </c>
    </row>
    <row r="307" spans="14:24">
      <c r="N307" s="420">
        <v>109</v>
      </c>
      <c r="O307" s="400" t="s">
        <v>530</v>
      </c>
      <c r="P307" s="400" t="s">
        <v>531</v>
      </c>
      <c r="Q307" s="400" t="s">
        <v>532</v>
      </c>
      <c r="R307" s="400" t="s">
        <v>533</v>
      </c>
      <c r="S307" s="400" t="s">
        <v>534</v>
      </c>
      <c r="T307" s="400" t="s">
        <v>535</v>
      </c>
      <c r="U307" s="400" t="s">
        <v>536</v>
      </c>
      <c r="V307" s="400" t="s">
        <v>537</v>
      </c>
      <c r="W307" s="400" t="s">
        <v>538</v>
      </c>
      <c r="X307" s="400" t="s">
        <v>166</v>
      </c>
    </row>
    <row r="308" spans="14:24">
      <c r="N308" s="420">
        <v>110</v>
      </c>
      <c r="O308" s="400" t="s">
        <v>153</v>
      </c>
      <c r="P308" s="400" t="s">
        <v>97</v>
      </c>
      <c r="Q308" s="400" t="s">
        <v>98</v>
      </c>
      <c r="R308" s="400" t="s">
        <v>488</v>
      </c>
      <c r="S308" s="400" t="s">
        <v>166</v>
      </c>
    </row>
    <row r="309" spans="14:24">
      <c r="N309" s="420">
        <v>111</v>
      </c>
      <c r="O309" s="400" t="s">
        <v>153</v>
      </c>
      <c r="P309" s="400" t="s">
        <v>97</v>
      </c>
      <c r="Q309" s="400" t="s">
        <v>98</v>
      </c>
      <c r="R309" s="400" t="s">
        <v>488</v>
      </c>
      <c r="S309" s="400" t="s">
        <v>166</v>
      </c>
    </row>
    <row r="310" spans="14:24">
      <c r="N310" s="420">
        <v>112</v>
      </c>
      <c r="O310" s="400" t="s">
        <v>153</v>
      </c>
      <c r="P310" s="400" t="s">
        <v>97</v>
      </c>
      <c r="Q310" s="400" t="s">
        <v>98</v>
      </c>
      <c r="R310" s="400" t="s">
        <v>488</v>
      </c>
      <c r="S310" s="400" t="s">
        <v>166</v>
      </c>
    </row>
    <row r="311" spans="14:24">
      <c r="N311" s="420">
        <v>113</v>
      </c>
      <c r="O311" s="400" t="s">
        <v>153</v>
      </c>
      <c r="P311" s="400" t="s">
        <v>97</v>
      </c>
      <c r="Q311" s="400" t="s">
        <v>98</v>
      </c>
      <c r="R311" s="400" t="s">
        <v>488</v>
      </c>
      <c r="S311" s="400" t="s">
        <v>166</v>
      </c>
    </row>
    <row r="312" spans="14:24">
      <c r="N312" s="420">
        <v>114</v>
      </c>
      <c r="O312" s="400" t="s">
        <v>153</v>
      </c>
      <c r="P312" s="400" t="s">
        <v>97</v>
      </c>
      <c r="Q312" s="400" t="s">
        <v>98</v>
      </c>
      <c r="R312" s="400" t="s">
        <v>488</v>
      </c>
      <c r="S312" s="400" t="s">
        <v>166</v>
      </c>
    </row>
    <row r="313" spans="14:24">
      <c r="N313" s="420">
        <v>115</v>
      </c>
      <c r="O313" s="400" t="s">
        <v>153</v>
      </c>
      <c r="P313" s="400" t="s">
        <v>97</v>
      </c>
      <c r="Q313" s="400" t="s">
        <v>98</v>
      </c>
      <c r="R313" s="400" t="s">
        <v>488</v>
      </c>
      <c r="S313" s="400" t="s">
        <v>166</v>
      </c>
    </row>
    <row r="314" spans="14:24">
      <c r="N314" s="420">
        <v>116</v>
      </c>
      <c r="O314" s="400" t="s">
        <v>539</v>
      </c>
      <c r="P314" s="400" t="s">
        <v>540</v>
      </c>
      <c r="Q314" s="400" t="s">
        <v>541</v>
      </c>
      <c r="R314" s="400" t="s">
        <v>542</v>
      </c>
      <c r="S314" s="400" t="s">
        <v>166</v>
      </c>
    </row>
  </sheetData>
  <sheetProtection sheet="1" objects="1" scenarios="1" selectLockedCells="1" selectUnlockedCells="1"/>
  <mergeCells count="390">
    <mergeCell ref="M205:M206"/>
    <mergeCell ref="N205:N206"/>
    <mergeCell ref="M207:M208"/>
    <mergeCell ref="N207:N208"/>
    <mergeCell ref="M209:M210"/>
    <mergeCell ref="N209:N210"/>
    <mergeCell ref="M181:M182"/>
    <mergeCell ref="M183:M184"/>
    <mergeCell ref="N181:N182"/>
    <mergeCell ref="N183:N184"/>
    <mergeCell ref="M185:M186"/>
    <mergeCell ref="N185:N186"/>
    <mergeCell ref="M187:M188"/>
    <mergeCell ref="N187:N188"/>
    <mergeCell ref="M189:M190"/>
    <mergeCell ref="N189:N190"/>
    <mergeCell ref="M199:M200"/>
    <mergeCell ref="N199:N200"/>
    <mergeCell ref="M201:M202"/>
    <mergeCell ref="N201:N202"/>
    <mergeCell ref="M203:M204"/>
    <mergeCell ref="N203:N204"/>
    <mergeCell ref="M191:M192"/>
    <mergeCell ref="N191:N192"/>
    <mergeCell ref="M193:M194"/>
    <mergeCell ref="N193:N194"/>
    <mergeCell ref="N195:N196"/>
    <mergeCell ref="M195:M196"/>
    <mergeCell ref="M197:M198"/>
    <mergeCell ref="N197:N198"/>
    <mergeCell ref="A177:A178"/>
    <mergeCell ref="B177:B178"/>
    <mergeCell ref="M177:M178"/>
    <mergeCell ref="N177:N178"/>
    <mergeCell ref="B179:B180"/>
    <mergeCell ref="M179:M180"/>
    <mergeCell ref="N179:N180"/>
    <mergeCell ref="A171:A172"/>
    <mergeCell ref="B171:B172"/>
    <mergeCell ref="M171:M172"/>
    <mergeCell ref="N171:N172"/>
    <mergeCell ref="A173:A174"/>
    <mergeCell ref="B173:B174"/>
    <mergeCell ref="M173:M174"/>
    <mergeCell ref="N173:N174"/>
    <mergeCell ref="A175:A176"/>
    <mergeCell ref="B175:B176"/>
    <mergeCell ref="M175:M176"/>
    <mergeCell ref="N175:N176"/>
    <mergeCell ref="A165:A166"/>
    <mergeCell ref="B165:B166"/>
    <mergeCell ref="M165:M166"/>
    <mergeCell ref="N165:N166"/>
    <mergeCell ref="A167:A168"/>
    <mergeCell ref="B167:B168"/>
    <mergeCell ref="M167:M168"/>
    <mergeCell ref="N167:N168"/>
    <mergeCell ref="A169:A170"/>
    <mergeCell ref="B169:B170"/>
    <mergeCell ref="M169:M170"/>
    <mergeCell ref="N169:N170"/>
    <mergeCell ref="A159:A160"/>
    <mergeCell ref="B159:B160"/>
    <mergeCell ref="M159:M160"/>
    <mergeCell ref="N159:N160"/>
    <mergeCell ref="A161:A162"/>
    <mergeCell ref="B161:B162"/>
    <mergeCell ref="M161:M162"/>
    <mergeCell ref="N161:N162"/>
    <mergeCell ref="A163:A164"/>
    <mergeCell ref="B163:B164"/>
    <mergeCell ref="M163:M164"/>
    <mergeCell ref="N163:N164"/>
    <mergeCell ref="A153:A154"/>
    <mergeCell ref="B153:B154"/>
    <mergeCell ref="M153:M154"/>
    <mergeCell ref="N153:N154"/>
    <mergeCell ref="A155:A156"/>
    <mergeCell ref="B155:B156"/>
    <mergeCell ref="M155:M156"/>
    <mergeCell ref="N155:N156"/>
    <mergeCell ref="A157:A158"/>
    <mergeCell ref="B157:B158"/>
    <mergeCell ref="M157:M158"/>
    <mergeCell ref="N157:N158"/>
    <mergeCell ref="A147:A148"/>
    <mergeCell ref="B147:B148"/>
    <mergeCell ref="M147:M148"/>
    <mergeCell ref="N147:N148"/>
    <mergeCell ref="A149:A150"/>
    <mergeCell ref="B149:B150"/>
    <mergeCell ref="M149:M150"/>
    <mergeCell ref="N149:N150"/>
    <mergeCell ref="A151:A152"/>
    <mergeCell ref="B151:B152"/>
    <mergeCell ref="M151:M152"/>
    <mergeCell ref="N151:N152"/>
    <mergeCell ref="A141:A142"/>
    <mergeCell ref="B141:B142"/>
    <mergeCell ref="M141:M142"/>
    <mergeCell ref="N141:N142"/>
    <mergeCell ref="A143:A144"/>
    <mergeCell ref="B143:B144"/>
    <mergeCell ref="M143:M144"/>
    <mergeCell ref="N143:N144"/>
    <mergeCell ref="A145:A146"/>
    <mergeCell ref="B145:B146"/>
    <mergeCell ref="M145:M146"/>
    <mergeCell ref="N145:N146"/>
    <mergeCell ref="A135:A136"/>
    <mergeCell ref="B135:B136"/>
    <mergeCell ref="M135:M136"/>
    <mergeCell ref="N135:N136"/>
    <mergeCell ref="A137:A138"/>
    <mergeCell ref="B137:B138"/>
    <mergeCell ref="M137:M138"/>
    <mergeCell ref="N137:N138"/>
    <mergeCell ref="A139:A140"/>
    <mergeCell ref="B139:B140"/>
    <mergeCell ref="M139:M140"/>
    <mergeCell ref="N139:N140"/>
    <mergeCell ref="A129:A130"/>
    <mergeCell ref="B129:B130"/>
    <mergeCell ref="M129:M130"/>
    <mergeCell ref="N129:N130"/>
    <mergeCell ref="A131:A132"/>
    <mergeCell ref="B131:B132"/>
    <mergeCell ref="M131:M132"/>
    <mergeCell ref="N131:N132"/>
    <mergeCell ref="A133:A134"/>
    <mergeCell ref="B133:B134"/>
    <mergeCell ref="M133:M134"/>
    <mergeCell ref="N133:N134"/>
    <mergeCell ref="A123:A124"/>
    <mergeCell ref="B123:B124"/>
    <mergeCell ref="M123:M124"/>
    <mergeCell ref="N123:N124"/>
    <mergeCell ref="A125:A126"/>
    <mergeCell ref="B125:B126"/>
    <mergeCell ref="M125:M126"/>
    <mergeCell ref="N125:N126"/>
    <mergeCell ref="A127:A128"/>
    <mergeCell ref="B127:B128"/>
    <mergeCell ref="M127:M128"/>
    <mergeCell ref="N127:N128"/>
    <mergeCell ref="A117:A118"/>
    <mergeCell ref="B117:B118"/>
    <mergeCell ref="M117:M118"/>
    <mergeCell ref="N117:N118"/>
    <mergeCell ref="A119:A120"/>
    <mergeCell ref="B119:B120"/>
    <mergeCell ref="M119:M120"/>
    <mergeCell ref="N119:N120"/>
    <mergeCell ref="A121:A122"/>
    <mergeCell ref="B121:B122"/>
    <mergeCell ref="M121:M122"/>
    <mergeCell ref="N121:N122"/>
    <mergeCell ref="A111:A112"/>
    <mergeCell ref="B111:B112"/>
    <mergeCell ref="M111:M112"/>
    <mergeCell ref="N111:N112"/>
    <mergeCell ref="A113:A114"/>
    <mergeCell ref="B113:B114"/>
    <mergeCell ref="M113:M114"/>
    <mergeCell ref="N113:N114"/>
    <mergeCell ref="A115:A116"/>
    <mergeCell ref="B115:B116"/>
    <mergeCell ref="M115:M116"/>
    <mergeCell ref="N115:N116"/>
    <mergeCell ref="A105:A106"/>
    <mergeCell ref="B105:B106"/>
    <mergeCell ref="M105:M106"/>
    <mergeCell ref="N105:N106"/>
    <mergeCell ref="A107:A108"/>
    <mergeCell ref="B107:B108"/>
    <mergeCell ref="M107:M108"/>
    <mergeCell ref="N107:N108"/>
    <mergeCell ref="A109:A110"/>
    <mergeCell ref="B109:B110"/>
    <mergeCell ref="M109:M110"/>
    <mergeCell ref="N109:N110"/>
    <mergeCell ref="A99:A100"/>
    <mergeCell ref="B99:B100"/>
    <mergeCell ref="M99:M100"/>
    <mergeCell ref="N99:N100"/>
    <mergeCell ref="A101:A102"/>
    <mergeCell ref="B101:B102"/>
    <mergeCell ref="M101:M102"/>
    <mergeCell ref="N101:N102"/>
    <mergeCell ref="A103:A104"/>
    <mergeCell ref="B103:B104"/>
    <mergeCell ref="M103:M104"/>
    <mergeCell ref="N103:N104"/>
    <mergeCell ref="A7:A8"/>
    <mergeCell ref="B7:B8"/>
    <mergeCell ref="M7:M8"/>
    <mergeCell ref="N7:N8"/>
    <mergeCell ref="A9:A10"/>
    <mergeCell ref="B9:B10"/>
    <mergeCell ref="M9:M10"/>
    <mergeCell ref="N9:N10"/>
    <mergeCell ref="A11:A12"/>
    <mergeCell ref="B11:B12"/>
    <mergeCell ref="M11:M12"/>
    <mergeCell ref="N11:N12"/>
    <mergeCell ref="A2:A4"/>
    <mergeCell ref="B2:B4"/>
    <mergeCell ref="M2:M4"/>
    <mergeCell ref="N2:N4"/>
    <mergeCell ref="C4:K4"/>
    <mergeCell ref="O4:X4"/>
    <mergeCell ref="A5:A6"/>
    <mergeCell ref="B5:B6"/>
    <mergeCell ref="M5:M6"/>
    <mergeCell ref="N5:N6"/>
    <mergeCell ref="A1:K1"/>
    <mergeCell ref="C3:K3"/>
    <mergeCell ref="A77:A78"/>
    <mergeCell ref="A79:A80"/>
    <mergeCell ref="A81:A82"/>
    <mergeCell ref="A83:A84"/>
    <mergeCell ref="A85:A86"/>
    <mergeCell ref="A87:A88"/>
    <mergeCell ref="A45:A46"/>
    <mergeCell ref="A47:A48"/>
    <mergeCell ref="A49:A50"/>
    <mergeCell ref="A51:A52"/>
    <mergeCell ref="A53:A54"/>
    <mergeCell ref="A55:A56"/>
    <mergeCell ref="A57:A58"/>
    <mergeCell ref="A59:A60"/>
    <mergeCell ref="A29:A30"/>
    <mergeCell ref="A31:A32"/>
    <mergeCell ref="A33:A34"/>
    <mergeCell ref="A35:A36"/>
    <mergeCell ref="A37:A38"/>
    <mergeCell ref="A39:A40"/>
    <mergeCell ref="A41:A42"/>
    <mergeCell ref="A43:A44"/>
    <mergeCell ref="A89:A90"/>
    <mergeCell ref="A91:A92"/>
    <mergeCell ref="A93:A94"/>
    <mergeCell ref="A95:A96"/>
    <mergeCell ref="A97:A98"/>
    <mergeCell ref="A61:A62"/>
    <mergeCell ref="A63:A64"/>
    <mergeCell ref="A65:A66"/>
    <mergeCell ref="A67:A68"/>
    <mergeCell ref="A69:A70"/>
    <mergeCell ref="A71:A72"/>
    <mergeCell ref="A73:A74"/>
    <mergeCell ref="A75:A76"/>
    <mergeCell ref="A13:A14"/>
    <mergeCell ref="A15:A16"/>
    <mergeCell ref="A17:A18"/>
    <mergeCell ref="A19:A20"/>
    <mergeCell ref="A21:A22"/>
    <mergeCell ref="A23:A24"/>
    <mergeCell ref="A25:A26"/>
    <mergeCell ref="A27:A28"/>
    <mergeCell ref="B83:B84"/>
    <mergeCell ref="B51:B52"/>
    <mergeCell ref="B53:B54"/>
    <mergeCell ref="B55:B56"/>
    <mergeCell ref="B57:B58"/>
    <mergeCell ref="B59:B60"/>
    <mergeCell ref="B61:B62"/>
    <mergeCell ref="B63:B64"/>
    <mergeCell ref="B65:B66"/>
    <mergeCell ref="B35:B36"/>
    <mergeCell ref="B37:B38"/>
    <mergeCell ref="B39:B40"/>
    <mergeCell ref="B41:B42"/>
    <mergeCell ref="B43:B44"/>
    <mergeCell ref="B45:B46"/>
    <mergeCell ref="B47:B48"/>
    <mergeCell ref="B85:B86"/>
    <mergeCell ref="B87:B88"/>
    <mergeCell ref="B89:B90"/>
    <mergeCell ref="B91:B92"/>
    <mergeCell ref="B93:B94"/>
    <mergeCell ref="B95:B96"/>
    <mergeCell ref="B97:B98"/>
    <mergeCell ref="B67:B68"/>
    <mergeCell ref="B69:B70"/>
    <mergeCell ref="B71:B72"/>
    <mergeCell ref="B73:B74"/>
    <mergeCell ref="B75:B76"/>
    <mergeCell ref="B77:B78"/>
    <mergeCell ref="B79:B80"/>
    <mergeCell ref="B81:B82"/>
    <mergeCell ref="B49:B50"/>
    <mergeCell ref="B19:B20"/>
    <mergeCell ref="B21:B22"/>
    <mergeCell ref="B23:B24"/>
    <mergeCell ref="B25:B26"/>
    <mergeCell ref="B27:B28"/>
    <mergeCell ref="B29:B30"/>
    <mergeCell ref="B31:B32"/>
    <mergeCell ref="B33:B34"/>
    <mergeCell ref="B13:B14"/>
    <mergeCell ref="B15:B16"/>
    <mergeCell ref="B17:B18"/>
    <mergeCell ref="M13:M14"/>
    <mergeCell ref="N13:N14"/>
    <mergeCell ref="M15:M16"/>
    <mergeCell ref="N15:N16"/>
    <mergeCell ref="M17:M18"/>
    <mergeCell ref="N17:N18"/>
    <mergeCell ref="M19:M20"/>
    <mergeCell ref="N19:N20"/>
    <mergeCell ref="M21:M22"/>
    <mergeCell ref="N21:N22"/>
    <mergeCell ref="M23:M24"/>
    <mergeCell ref="N23:N24"/>
    <mergeCell ref="M25:M26"/>
    <mergeCell ref="N25:N26"/>
    <mergeCell ref="M27:M28"/>
    <mergeCell ref="N27:N28"/>
    <mergeCell ref="M29:M30"/>
    <mergeCell ref="N29:N30"/>
    <mergeCell ref="M31:M32"/>
    <mergeCell ref="N31:N32"/>
    <mergeCell ref="M33:M34"/>
    <mergeCell ref="N33:N34"/>
    <mergeCell ref="M35:M36"/>
    <mergeCell ref="N35:N36"/>
    <mergeCell ref="M37:M38"/>
    <mergeCell ref="N37:N38"/>
    <mergeCell ref="M39:M40"/>
    <mergeCell ref="N39:N40"/>
    <mergeCell ref="M41:M42"/>
    <mergeCell ref="N41:N42"/>
    <mergeCell ref="M43:M44"/>
    <mergeCell ref="N43:N44"/>
    <mergeCell ref="M45:M46"/>
    <mergeCell ref="N45:N46"/>
    <mergeCell ref="M47:M48"/>
    <mergeCell ref="N47:N48"/>
    <mergeCell ref="M49:M50"/>
    <mergeCell ref="N49:N50"/>
    <mergeCell ref="M51:M52"/>
    <mergeCell ref="N51:N52"/>
    <mergeCell ref="M53:M54"/>
    <mergeCell ref="N53:N54"/>
    <mergeCell ref="M55:M56"/>
    <mergeCell ref="N55:N56"/>
    <mergeCell ref="M57:M58"/>
    <mergeCell ref="N57:N58"/>
    <mergeCell ref="N59:N60"/>
    <mergeCell ref="M61:M62"/>
    <mergeCell ref="N61:N62"/>
    <mergeCell ref="M79:M80"/>
    <mergeCell ref="N79:N80"/>
    <mergeCell ref="M81:M82"/>
    <mergeCell ref="N81:N82"/>
    <mergeCell ref="M63:M64"/>
    <mergeCell ref="N63:N64"/>
    <mergeCell ref="M65:M66"/>
    <mergeCell ref="N65:N66"/>
    <mergeCell ref="M67:M68"/>
    <mergeCell ref="N67:N68"/>
    <mergeCell ref="M69:M70"/>
    <mergeCell ref="N69:N70"/>
    <mergeCell ref="M71:M72"/>
    <mergeCell ref="N71:N72"/>
    <mergeCell ref="M93:M94"/>
    <mergeCell ref="N93:N94"/>
    <mergeCell ref="M95:M96"/>
    <mergeCell ref="N95:N96"/>
    <mergeCell ref="M97:M98"/>
    <mergeCell ref="N97:N98"/>
    <mergeCell ref="O3:X3"/>
    <mergeCell ref="M83:M84"/>
    <mergeCell ref="N83:N84"/>
    <mergeCell ref="M85:M86"/>
    <mergeCell ref="N85:N86"/>
    <mergeCell ref="M87:M88"/>
    <mergeCell ref="N87:N88"/>
    <mergeCell ref="M89:M90"/>
    <mergeCell ref="N89:N90"/>
    <mergeCell ref="M91:M92"/>
    <mergeCell ref="N91:N92"/>
    <mergeCell ref="M73:M74"/>
    <mergeCell ref="N73:N74"/>
    <mergeCell ref="M75:M76"/>
    <mergeCell ref="N75:N76"/>
    <mergeCell ref="M77:M78"/>
    <mergeCell ref="N77:N78"/>
    <mergeCell ref="M59:M60"/>
  </mergeCells>
  <phoneticPr fontId="4"/>
  <printOptions horizontalCentered="1"/>
  <pageMargins left="0.39370078740157483" right="0.39370078740157483" top="0.78740157480314965" bottom="0.78740157480314965" header="0.31496062992125984" footer="0.31496062992125984"/>
  <pageSetup paperSize="9" scale="98" orientation="landscape" r:id="rId1"/>
  <rowBreaks count="4" manualBreakCount="4">
    <brk id="71" max="10" man="1"/>
    <brk id="71" min="12" max="23" man="1"/>
    <brk id="94" max="10" man="1"/>
    <brk id="94" min="12"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00"/>
  <sheetViews>
    <sheetView topLeftCell="A13" zoomScaleNormal="100" zoomScaleSheetLayoutView="100" workbookViewId="0">
      <selection activeCell="B10" sqref="B10:J10"/>
    </sheetView>
  </sheetViews>
  <sheetFormatPr defaultRowHeight="13.5"/>
  <cols>
    <col min="1" max="1" width="2" customWidth="1"/>
    <col min="10" max="10" width="14.125" customWidth="1"/>
    <col min="12" max="20" width="9" style="63"/>
  </cols>
  <sheetData>
    <row r="1" spans="1:11" ht="54" customHeight="1">
      <c r="A1" s="465" t="s">
        <v>239</v>
      </c>
      <c r="B1" s="466"/>
      <c r="C1" s="466"/>
      <c r="D1" s="466"/>
      <c r="E1" s="466"/>
      <c r="F1" s="466"/>
      <c r="G1" s="466"/>
      <c r="H1" s="466"/>
      <c r="I1" s="466"/>
      <c r="J1" s="467"/>
      <c r="K1" s="63"/>
    </row>
    <row r="2" spans="1:11" ht="28.5" customHeight="1" thickBot="1">
      <c r="A2" s="469" t="s">
        <v>207</v>
      </c>
      <c r="B2" s="470"/>
      <c r="C2" s="470"/>
      <c r="D2" s="470"/>
      <c r="E2" s="470"/>
      <c r="F2" s="470"/>
      <c r="G2" s="470"/>
      <c r="H2" s="470"/>
      <c r="I2" s="470"/>
      <c r="J2" s="471"/>
      <c r="K2" s="63"/>
    </row>
    <row r="3" spans="1:11" ht="9" customHeight="1">
      <c r="A3" s="66"/>
      <c r="B3" s="66"/>
      <c r="C3" s="66"/>
      <c r="D3" s="66"/>
      <c r="E3" s="66"/>
      <c r="F3" s="66"/>
      <c r="G3" s="66"/>
      <c r="H3" s="66"/>
      <c r="I3" s="66"/>
      <c r="J3" s="66"/>
      <c r="K3" s="63"/>
    </row>
    <row r="4" spans="1:11" ht="24.75" customHeight="1">
      <c r="A4" s="468" t="s">
        <v>195</v>
      </c>
      <c r="B4" s="468"/>
      <c r="C4" s="468"/>
      <c r="D4" s="468"/>
      <c r="E4" s="468"/>
      <c r="F4" s="468"/>
      <c r="G4" s="468"/>
      <c r="H4" s="468"/>
      <c r="I4" s="468"/>
      <c r="J4" s="468"/>
      <c r="K4" s="63"/>
    </row>
    <row r="5" spans="1:11" ht="51.75" customHeight="1">
      <c r="A5" s="66"/>
      <c r="B5" s="462" t="s">
        <v>172</v>
      </c>
      <c r="C5" s="462"/>
      <c r="D5" s="462"/>
      <c r="E5" s="462"/>
      <c r="F5" s="462"/>
      <c r="G5" s="462"/>
      <c r="H5" s="462"/>
      <c r="I5" s="462"/>
      <c r="J5" s="462"/>
      <c r="K5" s="63"/>
    </row>
    <row r="6" spans="1:11" ht="51.75" customHeight="1">
      <c r="A6" s="66"/>
      <c r="B6" s="185"/>
      <c r="C6" s="185"/>
      <c r="D6" s="185"/>
      <c r="E6" s="185"/>
      <c r="F6" s="185"/>
      <c r="G6" s="185"/>
      <c r="H6" s="185"/>
      <c r="I6" s="185"/>
      <c r="J6" s="185"/>
      <c r="K6" s="63"/>
    </row>
    <row r="7" spans="1:11" ht="51.75" customHeight="1">
      <c r="A7" s="66"/>
      <c r="B7" s="315"/>
      <c r="C7" s="315"/>
      <c r="D7" s="315"/>
      <c r="E7" s="315"/>
      <c r="F7" s="315"/>
      <c r="G7" s="315"/>
      <c r="H7" s="315"/>
      <c r="I7" s="315"/>
      <c r="J7" s="315"/>
      <c r="K7" s="63"/>
    </row>
    <row r="8" spans="1:11" ht="162.75" customHeight="1">
      <c r="A8" s="66"/>
      <c r="B8" s="66"/>
      <c r="C8" s="66"/>
      <c r="D8" s="66"/>
      <c r="E8" s="66"/>
      <c r="F8" s="66"/>
      <c r="G8" s="66"/>
      <c r="H8" s="66"/>
      <c r="I8" s="66"/>
      <c r="J8" s="66"/>
      <c r="K8" s="63"/>
    </row>
    <row r="9" spans="1:11" ht="9" customHeight="1">
      <c r="A9" s="66"/>
      <c r="B9" s="66"/>
      <c r="C9" s="66"/>
      <c r="D9" s="66"/>
      <c r="E9" s="66"/>
      <c r="F9" s="66"/>
      <c r="G9" s="66"/>
      <c r="H9" s="66"/>
      <c r="I9" s="66"/>
      <c r="J9" s="66"/>
      <c r="K9" s="63"/>
    </row>
    <row r="10" spans="1:11" ht="39" customHeight="1">
      <c r="A10" s="66"/>
      <c r="B10" s="462" t="s">
        <v>549</v>
      </c>
      <c r="C10" s="462"/>
      <c r="D10" s="462"/>
      <c r="E10" s="462"/>
      <c r="F10" s="462"/>
      <c r="G10" s="462"/>
      <c r="H10" s="462"/>
      <c r="I10" s="462"/>
      <c r="J10" s="462"/>
      <c r="K10" s="63"/>
    </row>
    <row r="11" spans="1:11" ht="7.5" customHeight="1">
      <c r="A11" s="66"/>
      <c r="B11" s="315"/>
      <c r="C11" s="315"/>
      <c r="D11" s="315"/>
      <c r="E11" s="315"/>
      <c r="F11" s="315"/>
      <c r="G11" s="315"/>
      <c r="H11" s="315"/>
      <c r="I11" s="315"/>
      <c r="J11" s="315"/>
      <c r="K11" s="63"/>
    </row>
    <row r="12" spans="1:11">
      <c r="A12" s="66"/>
      <c r="B12" s="66"/>
      <c r="C12" s="66"/>
      <c r="D12" s="66"/>
      <c r="E12" s="66"/>
      <c r="F12" s="66"/>
      <c r="G12" s="66"/>
      <c r="H12" s="66"/>
      <c r="I12" s="66"/>
      <c r="J12" s="66"/>
      <c r="K12" s="63"/>
    </row>
    <row r="13" spans="1:11">
      <c r="A13" s="66"/>
      <c r="B13" s="66"/>
      <c r="C13" s="66"/>
      <c r="D13" s="66"/>
      <c r="E13" s="66"/>
      <c r="F13" s="66"/>
      <c r="G13" s="66"/>
      <c r="H13" s="66"/>
      <c r="I13" s="66"/>
      <c r="J13" s="66"/>
      <c r="K13" s="63"/>
    </row>
    <row r="14" spans="1:11">
      <c r="A14" s="66"/>
      <c r="B14" s="66"/>
      <c r="C14" s="66"/>
      <c r="D14" s="66"/>
      <c r="E14" s="66"/>
      <c r="F14" s="66"/>
      <c r="G14" s="66"/>
      <c r="H14" s="66"/>
      <c r="I14" s="66"/>
      <c r="J14" s="66"/>
      <c r="K14" s="63"/>
    </row>
    <row r="15" spans="1:11">
      <c r="A15" s="66"/>
      <c r="B15" s="66"/>
      <c r="C15" s="66"/>
      <c r="D15" s="66"/>
      <c r="E15" s="66"/>
      <c r="F15" s="66"/>
      <c r="G15" s="66"/>
      <c r="H15" s="66"/>
      <c r="I15" s="66"/>
      <c r="J15" s="66"/>
      <c r="K15" s="63"/>
    </row>
    <row r="16" spans="1:11">
      <c r="A16" s="66"/>
      <c r="B16" s="66"/>
      <c r="C16" s="66"/>
      <c r="D16" s="66"/>
      <c r="E16" s="66"/>
      <c r="F16" s="66"/>
      <c r="G16" s="66"/>
      <c r="H16" s="66"/>
      <c r="I16" s="66"/>
      <c r="J16" s="66"/>
      <c r="K16" s="63"/>
    </row>
    <row r="17" spans="1:11">
      <c r="A17" s="66"/>
      <c r="B17" s="66"/>
      <c r="C17" s="66"/>
      <c r="D17" s="66"/>
      <c r="E17" s="66"/>
      <c r="F17" s="66"/>
      <c r="G17" s="66"/>
      <c r="H17" s="66"/>
      <c r="I17" s="66"/>
      <c r="J17" s="66"/>
      <c r="K17" s="63"/>
    </row>
    <row r="18" spans="1:11">
      <c r="A18" s="66"/>
      <c r="B18" s="66"/>
      <c r="C18" s="66"/>
      <c r="D18" s="66"/>
      <c r="E18" s="66"/>
      <c r="F18" s="66"/>
      <c r="G18" s="66"/>
      <c r="H18" s="66"/>
      <c r="I18" s="66"/>
      <c r="J18" s="66"/>
      <c r="K18" s="63"/>
    </row>
    <row r="19" spans="1:11">
      <c r="A19" s="66"/>
      <c r="B19" s="66"/>
      <c r="C19" s="66"/>
      <c r="D19" s="66"/>
      <c r="E19" s="66"/>
      <c r="F19" s="66"/>
      <c r="G19" s="66"/>
      <c r="H19" s="66"/>
      <c r="I19" s="66"/>
      <c r="J19" s="66"/>
      <c r="K19" s="63"/>
    </row>
    <row r="20" spans="1:11">
      <c r="A20" s="66"/>
      <c r="B20" s="66"/>
      <c r="C20" s="66"/>
      <c r="D20" s="66"/>
      <c r="E20" s="66"/>
      <c r="F20" s="66"/>
      <c r="G20" s="66"/>
      <c r="H20" s="66"/>
      <c r="I20" s="66"/>
      <c r="J20" s="66"/>
      <c r="K20" s="63"/>
    </row>
    <row r="21" spans="1:11">
      <c r="A21" s="66"/>
      <c r="B21" s="66"/>
      <c r="C21" s="66"/>
      <c r="D21" s="66"/>
      <c r="E21" s="66"/>
      <c r="F21" s="66"/>
      <c r="G21" s="66"/>
      <c r="H21" s="66"/>
      <c r="I21" s="66"/>
      <c r="J21" s="66"/>
      <c r="K21" s="63"/>
    </row>
    <row r="22" spans="1:11">
      <c r="A22" s="66"/>
      <c r="B22" s="66"/>
      <c r="C22" s="66"/>
      <c r="D22" s="66"/>
      <c r="E22" s="66"/>
      <c r="F22" s="66"/>
      <c r="G22" s="66"/>
      <c r="H22" s="66"/>
      <c r="I22" s="66"/>
      <c r="J22" s="66"/>
      <c r="K22" s="63"/>
    </row>
    <row r="23" spans="1:11">
      <c r="A23" s="66"/>
      <c r="B23" s="66"/>
      <c r="C23" s="66"/>
      <c r="D23" s="66"/>
      <c r="E23" s="66"/>
      <c r="F23" s="66"/>
      <c r="G23" s="66"/>
      <c r="H23" s="66"/>
      <c r="I23" s="66"/>
      <c r="J23" s="66"/>
      <c r="K23" s="63"/>
    </row>
    <row r="24" spans="1:11">
      <c r="A24" s="66"/>
      <c r="B24" s="66"/>
      <c r="C24" s="66"/>
      <c r="D24" s="66"/>
      <c r="E24" s="66"/>
      <c r="F24" s="66"/>
      <c r="G24" s="66"/>
      <c r="H24" s="66"/>
      <c r="I24" s="66"/>
      <c r="J24" s="66"/>
      <c r="K24" s="63"/>
    </row>
    <row r="25" spans="1:11">
      <c r="A25" s="66"/>
      <c r="B25" s="66"/>
      <c r="C25" s="66"/>
      <c r="D25" s="66"/>
      <c r="E25" s="66"/>
      <c r="F25" s="66"/>
      <c r="G25" s="66"/>
      <c r="H25" s="66"/>
      <c r="I25" s="66"/>
      <c r="J25" s="66"/>
      <c r="K25" s="63"/>
    </row>
    <row r="26" spans="1:11">
      <c r="A26" s="66"/>
      <c r="B26" s="66"/>
      <c r="C26" s="66"/>
      <c r="D26" s="66"/>
      <c r="E26" s="66"/>
      <c r="F26" s="66"/>
      <c r="G26" s="66"/>
      <c r="H26" s="66"/>
      <c r="I26" s="66"/>
      <c r="J26" s="66"/>
      <c r="K26" s="63"/>
    </row>
    <row r="27" spans="1:11">
      <c r="A27" s="66"/>
      <c r="B27" s="66"/>
      <c r="C27" s="66"/>
      <c r="D27" s="66"/>
      <c r="E27" s="66"/>
      <c r="F27" s="66"/>
      <c r="G27" s="66"/>
      <c r="H27" s="66"/>
      <c r="I27" s="66"/>
      <c r="J27" s="66"/>
      <c r="K27" s="63"/>
    </row>
    <row r="28" spans="1:11">
      <c r="A28" s="66"/>
      <c r="B28" s="66"/>
      <c r="C28" s="66"/>
      <c r="D28" s="66"/>
      <c r="E28" s="66"/>
      <c r="F28" s="66"/>
      <c r="G28" s="66"/>
      <c r="H28" s="66"/>
      <c r="I28" s="66"/>
      <c r="J28" s="66"/>
      <c r="K28" s="63"/>
    </row>
    <row r="29" spans="1:11">
      <c r="A29" s="66"/>
      <c r="B29" s="66"/>
      <c r="C29" s="66"/>
      <c r="D29" s="66"/>
      <c r="E29" s="66"/>
      <c r="F29" s="66"/>
      <c r="G29" s="66"/>
      <c r="H29" s="66"/>
      <c r="I29" s="66"/>
      <c r="J29" s="66"/>
      <c r="K29" s="63"/>
    </row>
    <row r="30" spans="1:11">
      <c r="A30" s="66"/>
      <c r="B30" s="66"/>
      <c r="C30" s="66"/>
      <c r="D30" s="66"/>
      <c r="E30" s="66"/>
      <c r="F30" s="66"/>
      <c r="G30" s="66"/>
      <c r="H30" s="66"/>
      <c r="I30" s="66"/>
      <c r="J30" s="66"/>
      <c r="K30" s="63"/>
    </row>
    <row r="31" spans="1:11">
      <c r="A31" s="66"/>
      <c r="B31" s="66"/>
      <c r="C31" s="117"/>
      <c r="D31" s="66"/>
      <c r="E31" s="66"/>
      <c r="F31" s="66"/>
      <c r="G31" s="66"/>
      <c r="H31" s="66"/>
      <c r="I31" s="66"/>
      <c r="J31" s="66"/>
      <c r="K31" s="63"/>
    </row>
    <row r="32" spans="1:11" ht="15" customHeight="1">
      <c r="A32" s="66"/>
      <c r="B32" s="66"/>
      <c r="C32" s="118"/>
      <c r="D32" s="66"/>
      <c r="E32" s="66"/>
      <c r="F32" s="66"/>
      <c r="G32" s="66"/>
      <c r="H32" s="463"/>
      <c r="I32" s="463"/>
      <c r="J32" s="463"/>
      <c r="K32" s="63"/>
    </row>
    <row r="33" spans="1:20" ht="6" customHeight="1">
      <c r="A33" s="66"/>
      <c r="B33" s="66"/>
      <c r="C33" s="66"/>
      <c r="D33" s="66"/>
      <c r="E33" s="66"/>
      <c r="F33" s="66"/>
      <c r="G33" s="66"/>
      <c r="H33" s="463"/>
      <c r="I33" s="463"/>
      <c r="J33" s="463"/>
      <c r="K33" s="63"/>
    </row>
    <row r="34" spans="1:20" ht="13.5" customHeight="1">
      <c r="A34" s="66"/>
      <c r="B34" s="66"/>
      <c r="C34" s="66"/>
      <c r="D34" s="66"/>
      <c r="E34" s="66"/>
      <c r="F34" s="66"/>
      <c r="G34" s="66"/>
      <c r="H34" s="464" t="s">
        <v>42</v>
      </c>
      <c r="I34" s="463"/>
      <c r="J34" s="463"/>
      <c r="K34" s="63"/>
    </row>
    <row r="35" spans="1:20" ht="36.75" customHeight="1">
      <c r="A35" s="66"/>
      <c r="B35" s="66"/>
      <c r="C35" s="66"/>
      <c r="D35" s="66"/>
      <c r="E35" s="66"/>
      <c r="F35" s="66"/>
      <c r="G35" s="66"/>
      <c r="H35" s="463"/>
      <c r="I35" s="463"/>
      <c r="J35" s="463"/>
      <c r="K35" s="63"/>
    </row>
    <row r="36" spans="1:20">
      <c r="A36" s="66"/>
      <c r="B36" s="66"/>
      <c r="C36" s="66"/>
      <c r="D36" s="66"/>
      <c r="E36" s="66"/>
      <c r="F36" s="66"/>
      <c r="G36" s="66"/>
      <c r="H36" s="66"/>
      <c r="I36" s="66"/>
      <c r="J36" s="66"/>
      <c r="K36" s="63"/>
    </row>
    <row r="37" spans="1:20" s="67" customFormat="1">
      <c r="L37" s="63"/>
      <c r="M37" s="63"/>
      <c r="N37" s="63"/>
      <c r="O37" s="63"/>
      <c r="P37" s="63"/>
      <c r="Q37" s="63"/>
      <c r="R37" s="63"/>
      <c r="S37" s="63"/>
      <c r="T37" s="63"/>
    </row>
    <row r="38" spans="1:20" s="67" customFormat="1">
      <c r="L38" s="63"/>
      <c r="M38" s="63"/>
      <c r="N38" s="63"/>
      <c r="O38" s="63"/>
      <c r="P38" s="63"/>
      <c r="Q38" s="63"/>
      <c r="R38" s="63"/>
      <c r="S38" s="63"/>
      <c r="T38" s="63"/>
    </row>
    <row r="39" spans="1:20" s="63" customFormat="1"/>
    <row r="40" spans="1:20" s="63" customFormat="1"/>
    <row r="41" spans="1:20" s="63" customFormat="1"/>
    <row r="42" spans="1:20" s="63" customFormat="1"/>
    <row r="43" spans="1:20" s="63" customFormat="1"/>
    <row r="44" spans="1:20" s="63" customFormat="1"/>
    <row r="45" spans="1:20" s="63" customFormat="1"/>
    <row r="46" spans="1:20" s="63" customFormat="1"/>
    <row r="47" spans="1:20" s="63" customFormat="1"/>
    <row r="48" spans="1:20" s="63" customFormat="1"/>
    <row r="49" spans="11:11" s="63" customFormat="1"/>
    <row r="50" spans="11:11">
      <c r="K50" s="63"/>
    </row>
    <row r="51" spans="11:11">
      <c r="K51" s="63"/>
    </row>
    <row r="52" spans="11:11">
      <c r="K52" s="63"/>
    </row>
    <row r="53" spans="11:11">
      <c r="K53" s="63"/>
    </row>
    <row r="54" spans="11:11">
      <c r="K54" s="63"/>
    </row>
    <row r="55" spans="11:11">
      <c r="K55" s="63"/>
    </row>
    <row r="56" spans="11:11">
      <c r="K56" s="63"/>
    </row>
    <row r="57" spans="11:11">
      <c r="K57" s="63"/>
    </row>
    <row r="58" spans="11:11">
      <c r="K58" s="63"/>
    </row>
    <row r="59" spans="11:11">
      <c r="K59" s="63"/>
    </row>
    <row r="60" spans="11:11">
      <c r="K60" s="63"/>
    </row>
    <row r="61" spans="11:11">
      <c r="K61" s="63"/>
    </row>
    <row r="62" spans="11:11">
      <c r="K62" s="63"/>
    </row>
    <row r="63" spans="11:11">
      <c r="K63" s="63"/>
    </row>
    <row r="64" spans="11:11">
      <c r="K64" s="63"/>
    </row>
    <row r="65" spans="11:11">
      <c r="K65" s="63"/>
    </row>
    <row r="66" spans="11:11">
      <c r="K66" s="63"/>
    </row>
    <row r="67" spans="11:11">
      <c r="K67" s="63"/>
    </row>
    <row r="68" spans="11:11">
      <c r="K68" s="63"/>
    </row>
    <row r="69" spans="11:11">
      <c r="K69" s="63"/>
    </row>
    <row r="70" spans="11:11">
      <c r="K70" s="63"/>
    </row>
    <row r="71" spans="11:11">
      <c r="K71" s="63"/>
    </row>
    <row r="72" spans="11:11">
      <c r="K72" s="63"/>
    </row>
    <row r="73" spans="11:11">
      <c r="K73" s="63"/>
    </row>
    <row r="74" spans="11:11">
      <c r="K74" s="63"/>
    </row>
    <row r="75" spans="11:11">
      <c r="K75" s="63"/>
    </row>
    <row r="76" spans="11:11">
      <c r="K76" s="63"/>
    </row>
    <row r="77" spans="11:11">
      <c r="K77" s="63"/>
    </row>
    <row r="78" spans="11:11">
      <c r="K78" s="63"/>
    </row>
    <row r="79" spans="11:11">
      <c r="K79" s="63"/>
    </row>
    <row r="80" spans="11:11">
      <c r="K80" s="63"/>
    </row>
    <row r="81" spans="11:11">
      <c r="K81" s="63"/>
    </row>
    <row r="82" spans="11:11">
      <c r="K82" s="63"/>
    </row>
    <row r="83" spans="11:11">
      <c r="K83" s="63"/>
    </row>
    <row r="84" spans="11:11">
      <c r="K84" s="63"/>
    </row>
    <row r="85" spans="11:11">
      <c r="K85" s="63"/>
    </row>
    <row r="86" spans="11:11">
      <c r="K86" s="63"/>
    </row>
    <row r="87" spans="11:11">
      <c r="K87" s="63"/>
    </row>
    <row r="88" spans="11:11">
      <c r="K88" s="63"/>
    </row>
    <row r="89" spans="11:11">
      <c r="K89" s="63"/>
    </row>
    <row r="90" spans="11:11">
      <c r="K90" s="63"/>
    </row>
    <row r="91" spans="11:11">
      <c r="K91" s="63"/>
    </row>
    <row r="92" spans="11:11">
      <c r="K92" s="63"/>
    </row>
    <row r="93" spans="11:11">
      <c r="K93" s="63"/>
    </row>
    <row r="94" spans="11:11">
      <c r="K94" s="63"/>
    </row>
    <row r="95" spans="11:11">
      <c r="K95" s="63"/>
    </row>
    <row r="96" spans="11:11">
      <c r="K96" s="63"/>
    </row>
    <row r="97" spans="11:11">
      <c r="K97" s="63"/>
    </row>
    <row r="98" spans="11:11">
      <c r="K98" s="63"/>
    </row>
    <row r="99" spans="11:11">
      <c r="K99" s="63"/>
    </row>
    <row r="100" spans="11:11">
      <c r="K100" s="63"/>
    </row>
    <row r="101" spans="11:11">
      <c r="K101" s="63"/>
    </row>
    <row r="102" spans="11:11">
      <c r="K102" s="63"/>
    </row>
    <row r="103" spans="11:11">
      <c r="K103" s="63"/>
    </row>
    <row r="104" spans="11:11">
      <c r="K104" s="63"/>
    </row>
    <row r="105" spans="11:11">
      <c r="K105" s="63"/>
    </row>
    <row r="106" spans="11:11">
      <c r="K106" s="63"/>
    </row>
    <row r="107" spans="11:11">
      <c r="K107" s="63"/>
    </row>
    <row r="108" spans="11:11">
      <c r="K108" s="63"/>
    </row>
    <row r="109" spans="11:11">
      <c r="K109" s="63"/>
    </row>
    <row r="110" spans="11:11">
      <c r="K110" s="63"/>
    </row>
    <row r="111" spans="11:11">
      <c r="K111" s="63"/>
    </row>
    <row r="112" spans="11:11">
      <c r="K112" s="63"/>
    </row>
    <row r="113" spans="11:11">
      <c r="K113" s="63"/>
    </row>
    <row r="114" spans="11:11">
      <c r="K114" s="63"/>
    </row>
    <row r="115" spans="11:11">
      <c r="K115" s="63"/>
    </row>
    <row r="116" spans="11:11">
      <c r="K116" s="63"/>
    </row>
    <row r="117" spans="11:11">
      <c r="K117" s="63"/>
    </row>
    <row r="118" spans="11:11">
      <c r="K118" s="63"/>
    </row>
    <row r="119" spans="11:11">
      <c r="K119" s="63"/>
    </row>
    <row r="120" spans="11:11">
      <c r="K120" s="63"/>
    </row>
    <row r="121" spans="11:11">
      <c r="K121" s="63"/>
    </row>
    <row r="122" spans="11:11">
      <c r="K122" s="63"/>
    </row>
    <row r="123" spans="11:11">
      <c r="K123" s="63"/>
    </row>
    <row r="124" spans="11:11">
      <c r="K124" s="63"/>
    </row>
    <row r="125" spans="11:11">
      <c r="K125" s="63"/>
    </row>
    <row r="126" spans="11:11">
      <c r="K126" s="63"/>
    </row>
    <row r="127" spans="11:11">
      <c r="K127" s="63"/>
    </row>
    <row r="128" spans="11:11">
      <c r="K128" s="63"/>
    </row>
    <row r="129" spans="11:11">
      <c r="K129" s="63"/>
    </row>
    <row r="130" spans="11:11">
      <c r="K130" s="63"/>
    </row>
    <row r="131" spans="11:11">
      <c r="K131" s="63"/>
    </row>
    <row r="132" spans="11:11">
      <c r="K132" s="63"/>
    </row>
    <row r="133" spans="11:11">
      <c r="K133" s="63"/>
    </row>
    <row r="134" spans="11:11">
      <c r="K134" s="63"/>
    </row>
    <row r="135" spans="11:11">
      <c r="K135" s="63"/>
    </row>
    <row r="136" spans="11:11">
      <c r="K136" s="63"/>
    </row>
    <row r="137" spans="11:11">
      <c r="K137" s="63"/>
    </row>
    <row r="138" spans="11:11">
      <c r="K138" s="63"/>
    </row>
    <row r="139" spans="11:11">
      <c r="K139" s="63"/>
    </row>
    <row r="140" spans="11:11">
      <c r="K140" s="63"/>
    </row>
    <row r="141" spans="11:11">
      <c r="K141" s="63"/>
    </row>
    <row r="142" spans="11:11">
      <c r="K142" s="63"/>
    </row>
    <row r="143" spans="11:11">
      <c r="K143" s="63"/>
    </row>
    <row r="144" spans="11:11">
      <c r="K144" s="63"/>
    </row>
    <row r="145" spans="11:11">
      <c r="K145" s="63"/>
    </row>
    <row r="146" spans="11:11">
      <c r="K146" s="63"/>
    </row>
    <row r="147" spans="11:11">
      <c r="K147" s="63"/>
    </row>
    <row r="148" spans="11:11">
      <c r="K148" s="63"/>
    </row>
    <row r="149" spans="11:11">
      <c r="K149" s="63"/>
    </row>
    <row r="150" spans="11:11">
      <c r="K150" s="63"/>
    </row>
    <row r="151" spans="11:11">
      <c r="K151" s="63"/>
    </row>
    <row r="152" spans="11:11">
      <c r="K152" s="63"/>
    </row>
    <row r="153" spans="11:11">
      <c r="K153" s="63"/>
    </row>
    <row r="154" spans="11:11">
      <c r="K154" s="63"/>
    </row>
    <row r="155" spans="11:11">
      <c r="K155" s="63"/>
    </row>
    <row r="156" spans="11:11">
      <c r="K156" s="63"/>
    </row>
    <row r="157" spans="11:11">
      <c r="K157" s="63"/>
    </row>
    <row r="158" spans="11:11">
      <c r="K158" s="63"/>
    </row>
    <row r="159" spans="11:11">
      <c r="K159" s="63"/>
    </row>
    <row r="160" spans="11:11">
      <c r="K160" s="63"/>
    </row>
    <row r="161" spans="11:11">
      <c r="K161" s="63"/>
    </row>
    <row r="162" spans="11:11">
      <c r="K162" s="63"/>
    </row>
    <row r="163" spans="11:11">
      <c r="K163" s="63"/>
    </row>
    <row r="164" spans="11:11">
      <c r="K164" s="63"/>
    </row>
    <row r="165" spans="11:11">
      <c r="K165" s="63"/>
    </row>
    <row r="166" spans="11:11">
      <c r="K166" s="63"/>
    </row>
    <row r="167" spans="11:11">
      <c r="K167" s="63"/>
    </row>
    <row r="168" spans="11:11">
      <c r="K168" s="63"/>
    </row>
    <row r="169" spans="11:11">
      <c r="K169" s="63"/>
    </row>
    <row r="170" spans="11:11">
      <c r="K170" s="63"/>
    </row>
    <row r="171" spans="11:11">
      <c r="K171" s="63"/>
    </row>
    <row r="172" spans="11:11">
      <c r="K172" s="63"/>
    </row>
    <row r="173" spans="11:11">
      <c r="K173" s="63"/>
    </row>
    <row r="174" spans="11:11">
      <c r="K174" s="63"/>
    </row>
    <row r="175" spans="11:11">
      <c r="K175" s="63"/>
    </row>
    <row r="176" spans="11:11">
      <c r="K176" s="63"/>
    </row>
    <row r="177" spans="11:11">
      <c r="K177" s="63"/>
    </row>
    <row r="178" spans="11:11">
      <c r="K178" s="63"/>
    </row>
    <row r="179" spans="11:11">
      <c r="K179" s="63"/>
    </row>
    <row r="180" spans="11:11">
      <c r="K180" s="63"/>
    </row>
    <row r="181" spans="11:11">
      <c r="K181" s="63"/>
    </row>
    <row r="182" spans="11:11">
      <c r="K182" s="63"/>
    </row>
    <row r="183" spans="11:11">
      <c r="K183" s="63"/>
    </row>
    <row r="184" spans="11:11">
      <c r="K184" s="63"/>
    </row>
    <row r="185" spans="11:11">
      <c r="K185" s="63"/>
    </row>
    <row r="186" spans="11:11">
      <c r="K186" s="63"/>
    </row>
    <row r="187" spans="11:11">
      <c r="K187" s="63"/>
    </row>
    <row r="188" spans="11:11">
      <c r="K188" s="63"/>
    </row>
    <row r="189" spans="11:11">
      <c r="K189" s="63"/>
    </row>
    <row r="190" spans="11:11">
      <c r="K190" s="63"/>
    </row>
    <row r="191" spans="11:11">
      <c r="K191" s="63"/>
    </row>
    <row r="192" spans="11:11">
      <c r="K192" s="63"/>
    </row>
    <row r="193" spans="11:11">
      <c r="K193" s="63"/>
    </row>
    <row r="194" spans="11:11">
      <c r="K194" s="63"/>
    </row>
    <row r="195" spans="11:11">
      <c r="K195" s="63"/>
    </row>
    <row r="196" spans="11:11">
      <c r="K196" s="63"/>
    </row>
    <row r="197" spans="11:11">
      <c r="K197" s="63"/>
    </row>
    <row r="198" spans="11:11">
      <c r="K198" s="63"/>
    </row>
    <row r="199" spans="11:11">
      <c r="K199" s="63"/>
    </row>
    <row r="200" spans="11:11">
      <c r="K200" s="63"/>
    </row>
  </sheetData>
  <sheetProtection sheet="1" objects="1" scenarios="1" selectLockedCells="1" selectUnlockedCells="1"/>
  <mergeCells count="7">
    <mergeCell ref="B5:J5"/>
    <mergeCell ref="B10:J10"/>
    <mergeCell ref="H32:J33"/>
    <mergeCell ref="H34:J35"/>
    <mergeCell ref="A1:J1"/>
    <mergeCell ref="A4:J4"/>
    <mergeCell ref="A2:J2"/>
  </mergeCells>
  <phoneticPr fontId="4"/>
  <pageMargins left="0.70866141732283472" right="0.70866141732283472" top="0.55118110236220474" bottom="0.3937007874015748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T81"/>
  <sheetViews>
    <sheetView topLeftCell="A16" zoomScaleNormal="100" zoomScaleSheetLayoutView="114" workbookViewId="0">
      <selection activeCell="B8" sqref="B8:E9"/>
    </sheetView>
  </sheetViews>
  <sheetFormatPr defaultRowHeight="13.5"/>
  <cols>
    <col min="1" max="1" width="2" customWidth="1"/>
    <col min="4" max="4" width="20.125" customWidth="1"/>
    <col min="5" max="5" width="1.125" customWidth="1"/>
    <col min="6" max="6" width="15.75" customWidth="1"/>
    <col min="7" max="7" width="13.125" customWidth="1"/>
    <col min="8" max="8" width="22.25" customWidth="1"/>
    <col min="9" max="9" width="2.75" style="63" customWidth="1"/>
    <col min="10" max="11" width="2.125" style="63" customWidth="1"/>
    <col min="12" max="21" width="9" style="63"/>
  </cols>
  <sheetData>
    <row r="1" spans="1:46" ht="11.25" customHeight="1">
      <c r="B1" s="64"/>
      <c r="C1" s="64"/>
      <c r="D1" s="64"/>
      <c r="E1" s="64"/>
      <c r="F1" s="65"/>
      <c r="G1" s="65"/>
      <c r="H1" s="65"/>
    </row>
    <row r="2" spans="1:46" s="1" customFormat="1" ht="91.5" customHeight="1">
      <c r="A2" s="28"/>
      <c r="B2" s="473" t="s">
        <v>550</v>
      </c>
      <c r="C2" s="473"/>
      <c r="D2" s="473"/>
      <c r="E2" s="473"/>
      <c r="F2" s="473"/>
      <c r="G2" s="473"/>
      <c r="H2" s="473"/>
      <c r="I2" s="63"/>
      <c r="J2" s="63"/>
      <c r="K2" s="63"/>
      <c r="L2" s="63"/>
      <c r="M2" s="63"/>
      <c r="N2" s="63"/>
      <c r="O2" s="63"/>
      <c r="P2" s="63"/>
      <c r="Q2" s="63"/>
      <c r="R2" s="63"/>
      <c r="S2" s="63"/>
      <c r="T2" s="63"/>
      <c r="U2" s="63"/>
    </row>
    <row r="3" spans="1:46" ht="213" customHeight="1">
      <c r="A3" s="30" t="s">
        <v>39</v>
      </c>
      <c r="B3" s="474"/>
      <c r="C3" s="474"/>
      <c r="D3" s="474"/>
      <c r="E3" s="29"/>
      <c r="F3" s="29"/>
      <c r="G3" s="29"/>
      <c r="H3" s="29"/>
      <c r="K3" s="200"/>
    </row>
    <row r="4" spans="1:46" ht="15.75" customHeight="1">
      <c r="A4" s="30"/>
      <c r="B4" s="184"/>
      <c r="C4" s="184"/>
      <c r="D4" s="184"/>
      <c r="E4" s="29"/>
      <c r="F4" s="29"/>
      <c r="G4" s="29"/>
      <c r="H4" s="29"/>
    </row>
    <row r="5" spans="1:46" ht="15.75" customHeight="1">
      <c r="A5" s="30"/>
      <c r="B5" s="295"/>
      <c r="C5" s="295"/>
      <c r="D5" s="295"/>
      <c r="E5" s="29"/>
      <c r="F5" s="29"/>
      <c r="G5" s="29"/>
      <c r="H5" s="29"/>
    </row>
    <row r="6" spans="1:46" ht="15.75" customHeight="1">
      <c r="A6" s="30"/>
      <c r="B6" s="184"/>
      <c r="C6" s="184"/>
      <c r="D6" s="184"/>
      <c r="E6" s="29"/>
      <c r="F6" s="29"/>
      <c r="G6" s="29"/>
      <c r="H6" s="29"/>
    </row>
    <row r="7" spans="1:46" ht="234.75" customHeight="1">
      <c r="A7" s="30"/>
      <c r="B7" s="473" t="s">
        <v>553</v>
      </c>
      <c r="C7" s="473"/>
      <c r="D7" s="473"/>
      <c r="E7" s="473"/>
      <c r="F7" s="473"/>
      <c r="G7" s="473"/>
      <c r="H7" s="473"/>
    </row>
    <row r="8" spans="1:46" ht="19.5" customHeight="1">
      <c r="A8" s="201"/>
      <c r="B8" s="473" t="s">
        <v>554</v>
      </c>
      <c r="C8" s="473"/>
      <c r="D8" s="473"/>
      <c r="E8" s="473"/>
      <c r="F8" s="202"/>
      <c r="G8" s="202"/>
      <c r="H8" s="202"/>
    </row>
    <row r="9" spans="1:46" ht="98.25" customHeight="1">
      <c r="A9" s="201"/>
      <c r="B9" s="473"/>
      <c r="C9" s="473"/>
      <c r="D9" s="473"/>
      <c r="E9" s="473"/>
      <c r="F9" s="202"/>
      <c r="G9" s="202"/>
      <c r="H9" s="202"/>
    </row>
    <row r="10" spans="1:46" ht="20.25" customHeight="1">
      <c r="A10" s="201"/>
      <c r="B10" s="462" t="s">
        <v>555</v>
      </c>
      <c r="C10" s="462"/>
      <c r="D10" s="462"/>
      <c r="E10" s="462"/>
      <c r="F10" s="462"/>
      <c r="G10" s="317"/>
      <c r="H10" s="317"/>
      <c r="AR10" t="s">
        <v>177</v>
      </c>
      <c r="AS10" t="s">
        <v>178</v>
      </c>
    </row>
    <row r="11" spans="1:46" s="203" customFormat="1" ht="12.95" customHeight="1">
      <c r="A11" s="311"/>
      <c r="B11" s="462"/>
      <c r="C11" s="462"/>
      <c r="D11" s="462"/>
      <c r="E11" s="462"/>
      <c r="F11" s="462"/>
      <c r="G11" s="317"/>
      <c r="H11" s="317"/>
      <c r="I11" s="204"/>
      <c r="J11" s="204"/>
      <c r="K11" s="204"/>
      <c r="L11" s="204"/>
      <c r="M11" s="204"/>
      <c r="N11" s="204"/>
      <c r="O11" s="204"/>
      <c r="P11" s="204"/>
      <c r="Q11" s="204"/>
      <c r="R11" s="204"/>
      <c r="S11" s="204"/>
      <c r="T11" s="204"/>
      <c r="U11" s="204"/>
      <c r="AR11" s="203" t="s">
        <v>179</v>
      </c>
      <c r="AS11" s="203" t="s">
        <v>180</v>
      </c>
      <c r="AT11" s="203">
        <f>IF(COUNTIF($AR:$AR,AS11)=1,MAX($AT$7:AT10)+1,"")</f>
        <v>1</v>
      </c>
    </row>
    <row r="12" spans="1:46" s="203" customFormat="1" ht="12.95" customHeight="1">
      <c r="A12" s="311"/>
      <c r="B12" s="462"/>
      <c r="C12" s="462"/>
      <c r="D12" s="462"/>
      <c r="E12" s="462"/>
      <c r="F12" s="462"/>
      <c r="G12" s="317"/>
      <c r="H12" s="317"/>
      <c r="I12" s="204"/>
      <c r="J12" s="204"/>
      <c r="K12" s="204"/>
      <c r="L12" s="204"/>
      <c r="M12" s="204"/>
      <c r="N12" s="204"/>
      <c r="O12" s="204"/>
      <c r="P12" s="204"/>
      <c r="Q12" s="204"/>
      <c r="R12" s="204"/>
      <c r="S12" s="204"/>
      <c r="T12" s="204"/>
      <c r="U12" s="204"/>
      <c r="AR12" s="203" t="str">
        <f>IF(P12&lt;&gt;"","(5)生徒質問紙より(2)","")</f>
        <v/>
      </c>
      <c r="AS12" s="203" t="s">
        <v>181</v>
      </c>
    </row>
    <row r="13" spans="1:46" s="203" customFormat="1" ht="12.95" customHeight="1">
      <c r="A13" s="311"/>
      <c r="B13" s="462"/>
      <c r="C13" s="462"/>
      <c r="D13" s="462"/>
      <c r="E13" s="462"/>
      <c r="F13" s="462"/>
      <c r="G13" s="317"/>
      <c r="H13" s="317"/>
      <c r="I13" s="204"/>
      <c r="J13" s="204"/>
      <c r="K13" s="204"/>
      <c r="L13" s="204"/>
      <c r="M13" s="204"/>
      <c r="N13" s="204"/>
      <c r="O13" s="204"/>
      <c r="P13" s="204"/>
      <c r="Q13" s="204"/>
      <c r="R13" s="204"/>
      <c r="S13" s="204"/>
      <c r="T13" s="204"/>
      <c r="U13" s="204"/>
      <c r="AR13" s="203" t="str">
        <f>IF(P17&lt;&gt;"","(5)生徒質問紙より(3)","")</f>
        <v/>
      </c>
      <c r="AS13" s="203" t="s">
        <v>182</v>
      </c>
    </row>
    <row r="14" spans="1:46" s="203" customFormat="1" ht="12.95" customHeight="1">
      <c r="A14" s="311"/>
      <c r="B14" s="462"/>
      <c r="C14" s="462"/>
      <c r="D14" s="462"/>
      <c r="E14" s="462"/>
      <c r="F14" s="462"/>
      <c r="G14" s="317"/>
      <c r="H14" s="317"/>
      <c r="I14" s="204"/>
      <c r="J14" s="204"/>
      <c r="K14" s="204"/>
      <c r="L14" s="204"/>
      <c r="M14" s="204"/>
      <c r="N14" s="204"/>
      <c r="O14" s="204"/>
      <c r="P14" s="204"/>
      <c r="Q14" s="204"/>
      <c r="R14" s="204"/>
      <c r="S14" s="204"/>
      <c r="T14" s="204"/>
      <c r="U14" s="204"/>
      <c r="AR14" s="203" t="str">
        <f>IF(P22&lt;&gt;"","(5)生徒質問紙より(5)","")</f>
        <v/>
      </c>
      <c r="AS14" s="203" t="s">
        <v>183</v>
      </c>
    </row>
    <row r="15" spans="1:46" s="203" customFormat="1" ht="12.95" customHeight="1">
      <c r="A15" s="311"/>
      <c r="B15" s="462"/>
      <c r="C15" s="462"/>
      <c r="D15" s="462"/>
      <c r="E15" s="462"/>
      <c r="F15" s="462"/>
      <c r="G15" s="317"/>
      <c r="H15" s="317"/>
      <c r="I15" s="204"/>
      <c r="J15" s="357"/>
      <c r="K15" s="357"/>
      <c r="L15" s="204"/>
      <c r="M15" s="204"/>
      <c r="N15" s="204"/>
      <c r="O15" s="204"/>
      <c r="P15" s="204"/>
      <c r="Q15" s="204"/>
      <c r="R15" s="204"/>
      <c r="S15" s="204"/>
      <c r="T15" s="204"/>
      <c r="U15" s="204"/>
      <c r="AR15" s="203" t="s">
        <v>184</v>
      </c>
      <c r="AS15" s="203" t="s">
        <v>184</v>
      </c>
    </row>
    <row r="16" spans="1:46" s="203" customFormat="1" ht="12.95" customHeight="1">
      <c r="A16" s="311"/>
      <c r="B16" s="462"/>
      <c r="C16" s="462"/>
      <c r="D16" s="462"/>
      <c r="E16" s="462"/>
      <c r="F16" s="462"/>
      <c r="G16" s="314"/>
      <c r="H16" s="316"/>
      <c r="I16" s="204"/>
      <c r="J16" s="204"/>
      <c r="K16" s="204"/>
      <c r="L16" s="204"/>
      <c r="M16" s="204"/>
      <c r="N16" s="204"/>
      <c r="O16" s="204"/>
      <c r="P16" s="204"/>
      <c r="Q16" s="204"/>
      <c r="R16" s="204"/>
      <c r="S16" s="204"/>
      <c r="T16" s="204"/>
      <c r="U16" s="204"/>
      <c r="AR16" s="203" t="str">
        <f>IF(AC12&lt;&gt;"","(6)学校質問紙より(2)","")</f>
        <v/>
      </c>
      <c r="AS16" s="203" t="s">
        <v>185</v>
      </c>
    </row>
    <row r="17" spans="1:45" s="203" customFormat="1" ht="12.95" customHeight="1">
      <c r="A17" s="311"/>
      <c r="B17" s="462"/>
      <c r="C17" s="462"/>
      <c r="D17" s="462"/>
      <c r="E17" s="462"/>
      <c r="F17" s="462"/>
      <c r="G17" s="314"/>
      <c r="H17" s="316"/>
      <c r="I17" s="204"/>
      <c r="J17" s="204"/>
      <c r="K17" s="204"/>
      <c r="L17" s="204"/>
      <c r="M17" s="204"/>
      <c r="N17" s="204"/>
      <c r="O17" s="204"/>
      <c r="P17" s="204"/>
      <c r="Q17" s="204"/>
      <c r="R17" s="204"/>
      <c r="S17" s="204"/>
      <c r="T17" s="204"/>
      <c r="U17" s="204"/>
      <c r="AR17" s="203" t="str">
        <f>IF(AC17&lt;&gt;"","(6)学校質問紙より(3)","")</f>
        <v/>
      </c>
      <c r="AS17" s="203" t="s">
        <v>186</v>
      </c>
    </row>
    <row r="18" spans="1:45" s="203" customFormat="1" ht="12.95" customHeight="1">
      <c r="A18" s="311"/>
      <c r="B18" s="462"/>
      <c r="C18" s="462"/>
      <c r="D18" s="462"/>
      <c r="E18" s="462"/>
      <c r="F18" s="462"/>
      <c r="G18" s="318"/>
      <c r="H18" s="312"/>
      <c r="I18" s="204"/>
      <c r="J18" s="204"/>
      <c r="K18" s="204"/>
      <c r="L18" s="204"/>
      <c r="M18" s="204"/>
      <c r="N18" s="204"/>
      <c r="O18" s="204"/>
      <c r="P18" s="204"/>
      <c r="Q18" s="204"/>
      <c r="R18" s="204"/>
      <c r="S18" s="204"/>
      <c r="T18" s="204"/>
      <c r="U18" s="204"/>
      <c r="AR18" s="203" t="str">
        <f>IF(AC22&lt;&gt;"","(6)学校質問紙より(5)","")</f>
        <v/>
      </c>
      <c r="AS18" s="203" t="s">
        <v>187</v>
      </c>
    </row>
    <row r="19" spans="1:45" s="203" customFormat="1" ht="12.95" customHeight="1">
      <c r="A19" s="311"/>
      <c r="B19" s="462"/>
      <c r="C19" s="462"/>
      <c r="D19" s="462"/>
      <c r="E19" s="462"/>
      <c r="F19" s="462"/>
      <c r="G19" s="313"/>
      <c r="H19" s="313"/>
      <c r="I19" s="204"/>
      <c r="J19" s="204"/>
      <c r="K19" s="204"/>
      <c r="L19" s="204"/>
      <c r="M19" s="204"/>
      <c r="N19" s="204"/>
      <c r="O19" s="204"/>
      <c r="P19" s="204"/>
      <c r="Q19" s="204"/>
      <c r="R19" s="204"/>
      <c r="S19" s="204"/>
      <c r="T19" s="204"/>
      <c r="U19" s="204"/>
    </row>
    <row r="20" spans="1:45" s="203" customFormat="1" ht="12.95" customHeight="1">
      <c r="A20" s="311"/>
      <c r="B20" s="462"/>
      <c r="C20" s="462"/>
      <c r="D20" s="462"/>
      <c r="E20" s="462"/>
      <c r="F20" s="462"/>
      <c r="G20" s="313"/>
      <c r="H20" s="313"/>
      <c r="I20" s="204"/>
      <c r="J20" s="204"/>
      <c r="K20" s="204"/>
      <c r="L20" s="204"/>
      <c r="M20" s="204"/>
      <c r="N20" s="204"/>
      <c r="O20" s="204"/>
      <c r="P20" s="204"/>
      <c r="Q20" s="204"/>
      <c r="R20" s="204"/>
      <c r="S20" s="204"/>
      <c r="T20" s="204"/>
      <c r="U20" s="204"/>
    </row>
    <row r="21" spans="1:45" s="63" customFormat="1">
      <c r="A21" s="472"/>
      <c r="B21" s="472"/>
      <c r="C21" s="472"/>
      <c r="D21" s="472"/>
      <c r="E21" s="472"/>
      <c r="F21" s="472"/>
      <c r="G21" s="472"/>
      <c r="H21" s="472"/>
    </row>
    <row r="22" spans="1:45" s="63" customFormat="1">
      <c r="A22" s="472"/>
      <c r="B22" s="472"/>
      <c r="C22" s="472"/>
      <c r="D22" s="472"/>
      <c r="E22" s="472"/>
      <c r="F22" s="472"/>
      <c r="G22" s="472"/>
      <c r="H22" s="472"/>
    </row>
    <row r="23" spans="1:45" s="63" customFormat="1">
      <c r="A23" s="472"/>
      <c r="B23" s="472"/>
      <c r="C23" s="472"/>
      <c r="D23" s="472"/>
      <c r="E23" s="472"/>
      <c r="F23" s="472"/>
      <c r="G23" s="472"/>
      <c r="H23" s="472"/>
    </row>
    <row r="24" spans="1:45" s="63" customFormat="1"/>
    <row r="25" spans="1:45" s="63" customFormat="1"/>
    <row r="26" spans="1:45" s="63" customFormat="1"/>
    <row r="27" spans="1:45" s="63" customFormat="1"/>
    <row r="28" spans="1:45" s="63" customFormat="1"/>
    <row r="29" spans="1:45" s="63" customFormat="1"/>
    <row r="30" spans="1:45" s="63" customFormat="1"/>
    <row r="31" spans="1:45" s="63" customFormat="1"/>
    <row r="32" spans="1:45" s="63" customFormat="1"/>
    <row r="33" s="63" customFormat="1"/>
    <row r="34" s="63" customFormat="1"/>
    <row r="35" s="63" customFormat="1"/>
    <row r="36" s="63" customFormat="1"/>
    <row r="37" s="63" customFormat="1"/>
    <row r="38" s="63" customFormat="1"/>
    <row r="39" s="63" customFormat="1"/>
    <row r="40" s="63" customFormat="1"/>
    <row r="41" s="63" customFormat="1"/>
    <row r="42" s="63" customFormat="1"/>
    <row r="43" s="63" customFormat="1"/>
    <row r="44" s="63" customFormat="1"/>
    <row r="45" s="63" customFormat="1"/>
    <row r="46" s="63" customFormat="1"/>
    <row r="47" s="63" customFormat="1"/>
    <row r="48" s="63" customFormat="1"/>
    <row r="49" spans="9:21" s="63" customFormat="1"/>
    <row r="50" spans="9:21" s="63" customFormat="1"/>
    <row r="51" spans="9:21" s="63" customFormat="1"/>
    <row r="52" spans="9:21" s="63" customFormat="1"/>
    <row r="53" spans="9:21" s="63" customFormat="1"/>
    <row r="54" spans="9:21" s="63" customFormat="1"/>
    <row r="55" spans="9:21" s="63" customFormat="1"/>
    <row r="56" spans="9:21" s="63" customFormat="1"/>
    <row r="57" spans="9:21" s="63" customFormat="1"/>
    <row r="58" spans="9:21" s="63" customFormat="1"/>
    <row r="59" spans="9:21" s="66" customFormat="1">
      <c r="I59" s="63"/>
      <c r="J59" s="63"/>
      <c r="K59" s="63"/>
      <c r="L59" s="63"/>
      <c r="M59" s="63"/>
      <c r="N59" s="63"/>
      <c r="O59" s="63"/>
      <c r="P59" s="63"/>
      <c r="Q59" s="63"/>
      <c r="R59" s="63"/>
      <c r="S59" s="63"/>
      <c r="T59" s="63"/>
      <c r="U59" s="63"/>
    </row>
    <row r="60" spans="9:21" s="66" customFormat="1">
      <c r="I60" s="63"/>
      <c r="J60" s="63"/>
      <c r="K60" s="63"/>
      <c r="L60" s="63"/>
      <c r="M60" s="63"/>
      <c r="N60" s="63"/>
      <c r="O60" s="63"/>
      <c r="P60" s="63"/>
      <c r="Q60" s="63"/>
      <c r="R60" s="63"/>
      <c r="S60" s="63"/>
      <c r="T60" s="63"/>
      <c r="U60" s="63"/>
    </row>
    <row r="61" spans="9:21" s="66" customFormat="1">
      <c r="I61" s="63"/>
      <c r="J61" s="63"/>
      <c r="K61" s="63"/>
      <c r="L61" s="63"/>
      <c r="M61" s="63"/>
      <c r="N61" s="63"/>
      <c r="O61" s="63"/>
      <c r="P61" s="63"/>
      <c r="Q61" s="63"/>
      <c r="R61" s="63"/>
      <c r="S61" s="63"/>
      <c r="T61" s="63"/>
      <c r="U61" s="63"/>
    </row>
    <row r="62" spans="9:21" s="66" customFormat="1">
      <c r="I62" s="63"/>
      <c r="J62" s="63"/>
      <c r="K62" s="63"/>
      <c r="L62" s="63"/>
      <c r="M62" s="63"/>
      <c r="N62" s="63"/>
      <c r="O62" s="63"/>
      <c r="P62" s="63"/>
      <c r="Q62" s="63"/>
      <c r="R62" s="63"/>
      <c r="S62" s="63"/>
      <c r="T62" s="63"/>
      <c r="U62" s="63"/>
    </row>
    <row r="63" spans="9:21" s="66" customFormat="1">
      <c r="I63" s="63"/>
      <c r="J63" s="63"/>
      <c r="K63" s="63"/>
      <c r="L63" s="63"/>
      <c r="M63" s="63"/>
      <c r="N63" s="63"/>
      <c r="O63" s="63"/>
      <c r="P63" s="63"/>
      <c r="Q63" s="63"/>
      <c r="R63" s="63"/>
      <c r="S63" s="63"/>
      <c r="T63" s="63"/>
      <c r="U63" s="63"/>
    </row>
    <row r="64" spans="9:21" s="66" customFormat="1">
      <c r="I64" s="63"/>
      <c r="J64" s="63"/>
      <c r="K64" s="63"/>
      <c r="L64" s="63"/>
      <c r="M64" s="63"/>
      <c r="N64" s="63"/>
      <c r="O64" s="63"/>
      <c r="P64" s="63"/>
      <c r="Q64" s="63"/>
      <c r="R64" s="63"/>
      <c r="S64" s="63"/>
      <c r="T64" s="63"/>
      <c r="U64" s="63"/>
    </row>
    <row r="65" spans="9:21" s="66" customFormat="1">
      <c r="I65" s="63"/>
      <c r="J65" s="63"/>
      <c r="K65" s="63"/>
      <c r="L65" s="63"/>
      <c r="M65" s="63"/>
      <c r="N65" s="63"/>
      <c r="O65" s="63"/>
      <c r="P65" s="63"/>
      <c r="Q65" s="63"/>
      <c r="R65" s="63"/>
      <c r="S65" s="63"/>
      <c r="T65" s="63"/>
      <c r="U65" s="63"/>
    </row>
    <row r="66" spans="9:21" s="66" customFormat="1">
      <c r="I66" s="63"/>
      <c r="J66" s="63"/>
      <c r="K66" s="63"/>
      <c r="L66" s="63"/>
      <c r="M66" s="63"/>
      <c r="N66" s="63"/>
      <c r="O66" s="63"/>
      <c r="P66" s="63"/>
      <c r="Q66" s="63"/>
      <c r="R66" s="63"/>
      <c r="S66" s="63"/>
      <c r="T66" s="63"/>
      <c r="U66" s="63"/>
    </row>
    <row r="67" spans="9:21" s="66" customFormat="1">
      <c r="I67" s="63"/>
      <c r="J67" s="63"/>
      <c r="K67" s="63"/>
      <c r="L67" s="63"/>
      <c r="M67" s="63"/>
      <c r="N67" s="63"/>
      <c r="O67" s="63"/>
      <c r="P67" s="63"/>
      <c r="Q67" s="63"/>
      <c r="R67" s="63"/>
      <c r="S67" s="63"/>
      <c r="T67" s="63"/>
      <c r="U67" s="63"/>
    </row>
    <row r="68" spans="9:21" s="66" customFormat="1">
      <c r="I68" s="63"/>
      <c r="J68" s="63"/>
      <c r="K68" s="63"/>
      <c r="L68" s="63"/>
      <c r="M68" s="63"/>
      <c r="N68" s="63"/>
      <c r="O68" s="63"/>
      <c r="P68" s="63"/>
      <c r="Q68" s="63"/>
      <c r="R68" s="63"/>
      <c r="S68" s="63"/>
      <c r="T68" s="63"/>
      <c r="U68" s="63"/>
    </row>
    <row r="69" spans="9:21" s="66" customFormat="1">
      <c r="I69" s="63"/>
      <c r="J69" s="63"/>
      <c r="K69" s="63"/>
      <c r="L69" s="63"/>
      <c r="M69" s="63"/>
      <c r="N69" s="63"/>
      <c r="O69" s="63"/>
      <c r="P69" s="63"/>
      <c r="Q69" s="63"/>
      <c r="R69" s="63"/>
      <c r="S69" s="63"/>
      <c r="T69" s="63"/>
      <c r="U69" s="63"/>
    </row>
    <row r="70" spans="9:21" s="66" customFormat="1">
      <c r="I70" s="63"/>
      <c r="J70" s="63"/>
      <c r="K70" s="63"/>
      <c r="L70" s="63"/>
      <c r="M70" s="63"/>
      <c r="N70" s="63"/>
      <c r="O70" s="63"/>
      <c r="P70" s="63"/>
      <c r="Q70" s="63"/>
      <c r="R70" s="63"/>
      <c r="S70" s="63"/>
      <c r="T70" s="63"/>
      <c r="U70" s="63"/>
    </row>
    <row r="71" spans="9:21" s="66" customFormat="1">
      <c r="I71" s="63"/>
      <c r="J71" s="63"/>
      <c r="K71" s="63"/>
      <c r="L71" s="63"/>
      <c r="M71" s="63"/>
      <c r="N71" s="63"/>
      <c r="O71" s="63"/>
      <c r="P71" s="63"/>
      <c r="Q71" s="63"/>
      <c r="R71" s="63"/>
      <c r="S71" s="63"/>
      <c r="T71" s="63"/>
      <c r="U71" s="63"/>
    </row>
    <row r="72" spans="9:21" s="66" customFormat="1">
      <c r="I72" s="63"/>
      <c r="J72" s="63"/>
      <c r="K72" s="63"/>
      <c r="L72" s="63"/>
      <c r="M72" s="63"/>
      <c r="N72" s="63"/>
      <c r="O72" s="63"/>
      <c r="P72" s="63"/>
      <c r="Q72" s="63"/>
      <c r="R72" s="63"/>
      <c r="S72" s="63"/>
      <c r="T72" s="63"/>
      <c r="U72" s="63"/>
    </row>
    <row r="73" spans="9:21" s="66" customFormat="1">
      <c r="I73" s="63"/>
      <c r="J73" s="63"/>
      <c r="K73" s="63"/>
      <c r="L73" s="63"/>
      <c r="M73" s="63"/>
      <c r="N73" s="63"/>
      <c r="O73" s="63"/>
      <c r="P73" s="63"/>
      <c r="Q73" s="63"/>
      <c r="R73" s="63"/>
      <c r="S73" s="63"/>
      <c r="T73" s="63"/>
      <c r="U73" s="63"/>
    </row>
    <row r="74" spans="9:21" s="66" customFormat="1">
      <c r="I74" s="63"/>
      <c r="J74" s="63"/>
      <c r="K74" s="63"/>
      <c r="L74" s="63"/>
      <c r="M74" s="63"/>
      <c r="N74" s="63"/>
      <c r="O74" s="63"/>
      <c r="P74" s="63"/>
      <c r="Q74" s="63"/>
      <c r="R74" s="63"/>
      <c r="S74" s="63"/>
      <c r="T74" s="63"/>
      <c r="U74" s="63"/>
    </row>
    <row r="75" spans="9:21" s="66" customFormat="1">
      <c r="I75" s="63"/>
      <c r="J75" s="63"/>
      <c r="K75" s="63"/>
      <c r="L75" s="63"/>
      <c r="M75" s="63"/>
      <c r="N75" s="63"/>
      <c r="O75" s="63"/>
      <c r="P75" s="63"/>
      <c r="Q75" s="63"/>
      <c r="R75" s="63"/>
      <c r="S75" s="63"/>
      <c r="T75" s="63"/>
      <c r="U75" s="63"/>
    </row>
    <row r="76" spans="9:21" s="66" customFormat="1">
      <c r="I76" s="63"/>
      <c r="J76" s="63"/>
      <c r="K76" s="63"/>
      <c r="L76" s="63"/>
      <c r="M76" s="63"/>
      <c r="N76" s="63"/>
      <c r="O76" s="63"/>
      <c r="P76" s="63"/>
      <c r="Q76" s="63"/>
      <c r="R76" s="63"/>
      <c r="S76" s="63"/>
      <c r="T76" s="63"/>
      <c r="U76" s="63"/>
    </row>
    <row r="77" spans="9:21" s="66" customFormat="1">
      <c r="I77" s="63"/>
      <c r="J77" s="63"/>
      <c r="K77" s="63"/>
      <c r="L77" s="63"/>
      <c r="M77" s="63"/>
      <c r="N77" s="63"/>
      <c r="O77" s="63"/>
      <c r="P77" s="63"/>
      <c r="Q77" s="63"/>
      <c r="R77" s="63"/>
      <c r="S77" s="63"/>
      <c r="T77" s="63"/>
      <c r="U77" s="63"/>
    </row>
    <row r="78" spans="9:21" s="66" customFormat="1">
      <c r="I78" s="63"/>
      <c r="J78" s="63"/>
      <c r="K78" s="63"/>
      <c r="L78" s="63"/>
      <c r="M78" s="63"/>
      <c r="N78" s="63"/>
      <c r="O78" s="63"/>
      <c r="P78" s="63"/>
      <c r="Q78" s="63"/>
      <c r="R78" s="63"/>
      <c r="S78" s="63"/>
      <c r="T78" s="63"/>
      <c r="U78" s="63"/>
    </row>
    <row r="79" spans="9:21" s="66" customFormat="1">
      <c r="I79" s="63"/>
      <c r="J79" s="63"/>
      <c r="K79" s="63"/>
      <c r="L79" s="63"/>
      <c r="M79" s="63"/>
      <c r="N79" s="63"/>
      <c r="O79" s="63"/>
      <c r="P79" s="63"/>
      <c r="Q79" s="63"/>
      <c r="R79" s="63"/>
      <c r="S79" s="63"/>
      <c r="T79" s="63"/>
      <c r="U79" s="63"/>
    </row>
    <row r="80" spans="9:21" s="66" customFormat="1">
      <c r="I80" s="63"/>
      <c r="J80" s="63"/>
      <c r="K80" s="63"/>
      <c r="L80" s="63"/>
      <c r="M80" s="63"/>
      <c r="N80" s="63"/>
      <c r="O80" s="63"/>
      <c r="P80" s="63"/>
      <c r="Q80" s="63"/>
      <c r="R80" s="63"/>
      <c r="S80" s="63"/>
      <c r="T80" s="63"/>
      <c r="U80" s="63"/>
    </row>
    <row r="81" spans="9:21" s="66" customFormat="1">
      <c r="I81" s="63"/>
      <c r="J81" s="63"/>
      <c r="K81" s="63"/>
      <c r="L81" s="63"/>
      <c r="M81" s="63"/>
      <c r="N81" s="63"/>
      <c r="O81" s="63"/>
      <c r="P81" s="63"/>
      <c r="Q81" s="63"/>
      <c r="R81" s="63"/>
      <c r="S81" s="63"/>
      <c r="T81" s="63"/>
      <c r="U81" s="63"/>
    </row>
  </sheetData>
  <sheetProtection sheet="1" objects="1" scenarios="1" selectLockedCells="1" selectUnlockedCells="1"/>
  <mergeCells count="8">
    <mergeCell ref="A22:H22"/>
    <mergeCell ref="A23:H23"/>
    <mergeCell ref="B2:H2"/>
    <mergeCell ref="B3:D3"/>
    <mergeCell ref="B8:E9"/>
    <mergeCell ref="B7:H7"/>
    <mergeCell ref="A21:H21"/>
    <mergeCell ref="B10:F20"/>
  </mergeCells>
  <phoneticPr fontId="4"/>
  <pageMargins left="0.39370078740157483" right="0.39370078740157483" top="0.39370078740157483" bottom="0.39370078740157483" header="0.31496062992125984" footer="0.31496062992125984"/>
  <pageSetup paperSize="9" orientation="portrait" r:id="rId1"/>
  <colBreaks count="1" manualBreakCount="1">
    <brk id="8"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T81"/>
  <sheetViews>
    <sheetView topLeftCell="A19" zoomScaleNormal="100" zoomScaleSheetLayoutView="114" workbookViewId="0">
      <selection activeCell="M10" sqref="M10"/>
    </sheetView>
  </sheetViews>
  <sheetFormatPr defaultRowHeight="13.5"/>
  <cols>
    <col min="1" max="1" width="2" customWidth="1"/>
    <col min="4" max="4" width="20.125" customWidth="1"/>
    <col min="5" max="5" width="1.125" customWidth="1"/>
    <col min="6" max="6" width="15.75" customWidth="1"/>
    <col min="7" max="7" width="13.125" customWidth="1"/>
    <col min="8" max="8" width="22.25" customWidth="1"/>
    <col min="9" max="9" width="2.75" style="63" customWidth="1"/>
    <col min="10" max="11" width="2.125" style="63" customWidth="1"/>
    <col min="12" max="21" width="9" style="63"/>
  </cols>
  <sheetData>
    <row r="1" spans="1:46" ht="11.25" customHeight="1">
      <c r="A1" s="66"/>
      <c r="B1" s="316"/>
      <c r="C1" s="316"/>
      <c r="D1" s="316"/>
      <c r="E1" s="316"/>
      <c r="F1" s="379"/>
      <c r="G1" s="379"/>
      <c r="H1" s="379"/>
    </row>
    <row r="2" spans="1:46" ht="24.75" customHeight="1">
      <c r="A2" s="468" t="s">
        <v>231</v>
      </c>
      <c r="B2" s="468"/>
      <c r="C2" s="468"/>
      <c r="D2" s="468"/>
      <c r="E2" s="468"/>
      <c r="F2" s="468"/>
      <c r="G2" s="468"/>
      <c r="H2" s="468"/>
      <c r="U2"/>
    </row>
    <row r="3" spans="1:46" s="365" customFormat="1" ht="123" customHeight="1">
      <c r="A3" s="476" t="s">
        <v>551</v>
      </c>
      <c r="B3" s="476"/>
      <c r="C3" s="476"/>
      <c r="D3" s="476"/>
      <c r="E3" s="476"/>
      <c r="F3" s="476"/>
      <c r="G3" s="476"/>
      <c r="H3" s="476"/>
      <c r="I3" s="364"/>
      <c r="J3" s="364"/>
      <c r="K3" s="364"/>
      <c r="L3" s="364"/>
      <c r="M3" s="364"/>
      <c r="N3" s="364"/>
      <c r="O3" s="364"/>
      <c r="P3" s="364"/>
      <c r="Q3" s="364"/>
      <c r="R3" s="364"/>
      <c r="S3" s="364"/>
      <c r="T3" s="364"/>
    </row>
    <row r="4" spans="1:46" ht="171" customHeight="1">
      <c r="A4" s="377"/>
      <c r="B4" s="462"/>
      <c r="C4" s="462"/>
      <c r="D4" s="462"/>
      <c r="E4" s="378"/>
      <c r="F4" s="378"/>
      <c r="G4" s="378"/>
      <c r="H4" s="378"/>
      <c r="K4" s="200"/>
    </row>
    <row r="5" spans="1:46" ht="18.75" customHeight="1">
      <c r="A5" s="377"/>
      <c r="B5" s="366"/>
      <c r="C5" s="366"/>
      <c r="D5" s="366"/>
      <c r="E5" s="378"/>
      <c r="F5" s="378"/>
      <c r="G5" s="378"/>
      <c r="H5" s="378"/>
    </row>
    <row r="6" spans="1:46" ht="32.25" customHeight="1">
      <c r="A6" s="377"/>
      <c r="B6" s="477"/>
      <c r="C6" s="477"/>
      <c r="D6" s="477"/>
      <c r="E6" s="477"/>
      <c r="F6" s="477"/>
      <c r="G6" s="477"/>
      <c r="H6" s="477"/>
    </row>
    <row r="7" spans="1:46" ht="107.25" customHeight="1">
      <c r="A7" s="462" t="s">
        <v>552</v>
      </c>
      <c r="B7" s="462"/>
      <c r="C7" s="462"/>
      <c r="D7" s="462"/>
      <c r="E7" s="462"/>
      <c r="F7" s="462"/>
      <c r="G7" s="462"/>
      <c r="H7" s="462"/>
    </row>
    <row r="8" spans="1:46" ht="19.5" customHeight="1">
      <c r="A8" s="462"/>
      <c r="B8" s="462"/>
      <c r="C8" s="462"/>
      <c r="D8" s="462"/>
      <c r="E8" s="462"/>
      <c r="F8" s="462"/>
      <c r="G8" s="462"/>
      <c r="H8" s="462"/>
      <c r="AR8" t="s">
        <v>174</v>
      </c>
      <c r="AS8" s="323" t="s">
        <v>174</v>
      </c>
    </row>
    <row r="9" spans="1:46" ht="78.75" customHeight="1">
      <c r="A9" s="462"/>
      <c r="B9" s="462"/>
      <c r="C9" s="462"/>
      <c r="D9" s="462"/>
      <c r="E9" s="462"/>
      <c r="F9" s="462"/>
      <c r="G9" s="462"/>
      <c r="H9" s="462"/>
      <c r="AR9" t="s">
        <v>175</v>
      </c>
      <c r="AS9" t="s">
        <v>176</v>
      </c>
    </row>
    <row r="10" spans="1:46" ht="107.25" customHeight="1">
      <c r="A10" s="475" t="s">
        <v>563</v>
      </c>
      <c r="B10" s="475"/>
      <c r="C10" s="475"/>
      <c r="D10" s="475"/>
      <c r="E10" s="475"/>
      <c r="F10" s="475"/>
      <c r="G10" s="475"/>
      <c r="H10" s="475"/>
    </row>
    <row r="11" spans="1:46" ht="9" customHeight="1">
      <c r="A11" s="475"/>
      <c r="B11" s="475"/>
      <c r="C11" s="475"/>
      <c r="D11" s="475"/>
      <c r="E11" s="475"/>
      <c r="F11" s="475"/>
      <c r="G11" s="475"/>
      <c r="H11" s="475"/>
      <c r="AR11" t="s">
        <v>177</v>
      </c>
      <c r="AS11" t="s">
        <v>178</v>
      </c>
    </row>
    <row r="12" spans="1:46" s="203" customFormat="1" ht="12.95" customHeight="1">
      <c r="A12" s="475"/>
      <c r="B12" s="475"/>
      <c r="C12" s="475"/>
      <c r="D12" s="475"/>
      <c r="E12" s="475"/>
      <c r="F12" s="475"/>
      <c r="G12" s="475"/>
      <c r="H12" s="475"/>
      <c r="I12" s="204"/>
      <c r="J12" s="204"/>
      <c r="K12" s="204"/>
      <c r="L12" s="204"/>
      <c r="M12" s="204"/>
      <c r="N12" s="204"/>
      <c r="O12" s="204"/>
      <c r="P12" s="204"/>
      <c r="Q12" s="204"/>
      <c r="R12" s="204"/>
      <c r="S12" s="204"/>
      <c r="T12" s="204"/>
      <c r="U12" s="204"/>
      <c r="AR12" s="203" t="s">
        <v>179</v>
      </c>
      <c r="AS12" s="203" t="s">
        <v>180</v>
      </c>
      <c r="AT12" s="203">
        <f>IF(COUNTIF($AR:$AR,AS12)=1,MAX($AT$8:AT11)+1,"")</f>
        <v>1</v>
      </c>
    </row>
    <row r="13" spans="1:46" s="203" customFormat="1" ht="78" customHeight="1">
      <c r="A13" s="475"/>
      <c r="B13" s="475"/>
      <c r="C13" s="475"/>
      <c r="D13" s="475"/>
      <c r="E13" s="475"/>
      <c r="F13" s="475"/>
      <c r="G13" s="475"/>
      <c r="H13" s="475"/>
      <c r="I13" s="204"/>
      <c r="J13" s="204"/>
      <c r="K13" s="204"/>
      <c r="L13" s="204"/>
      <c r="M13" s="204"/>
      <c r="N13" s="204"/>
      <c r="O13" s="204"/>
      <c r="P13" s="204"/>
      <c r="Q13" s="204"/>
      <c r="R13" s="204"/>
      <c r="S13" s="204"/>
      <c r="T13" s="204"/>
      <c r="U13" s="204"/>
      <c r="AR13" s="203" t="str">
        <f>IF(P13&lt;&gt;"","(5)生徒質問紙より(2)","")</f>
        <v/>
      </c>
      <c r="AS13" s="203" t="s">
        <v>181</v>
      </c>
    </row>
    <row r="14" spans="1:46" s="203" customFormat="1" ht="12.95" customHeight="1">
      <c r="A14" s="475"/>
      <c r="B14" s="475"/>
      <c r="C14" s="475"/>
      <c r="D14" s="475"/>
      <c r="E14" s="475"/>
      <c r="F14" s="475"/>
      <c r="G14" s="475"/>
      <c r="H14" s="475"/>
      <c r="I14" s="204"/>
      <c r="J14" s="204"/>
      <c r="K14" s="204"/>
      <c r="L14" s="204"/>
      <c r="M14" s="204"/>
      <c r="N14" s="204"/>
      <c r="O14" s="204"/>
      <c r="P14" s="204"/>
      <c r="Q14" s="204"/>
      <c r="R14" s="204"/>
      <c r="S14" s="204"/>
      <c r="T14" s="204"/>
      <c r="U14" s="204"/>
      <c r="AR14" s="203" t="str">
        <f>IF(P18&lt;&gt;"","(5)生徒質問紙より(3)","")</f>
        <v/>
      </c>
      <c r="AS14" s="203" t="s">
        <v>182</v>
      </c>
    </row>
    <row r="15" spans="1:46" s="203" customFormat="1" ht="12.95" customHeight="1">
      <c r="A15" s="475"/>
      <c r="B15" s="475"/>
      <c r="C15" s="475"/>
      <c r="D15" s="475"/>
      <c r="E15" s="475"/>
      <c r="F15" s="475"/>
      <c r="G15" s="475"/>
      <c r="H15" s="475"/>
      <c r="I15" s="204"/>
      <c r="J15" s="204"/>
      <c r="K15" s="204"/>
      <c r="L15" s="204"/>
      <c r="M15" s="204"/>
      <c r="N15" s="204"/>
      <c r="O15" s="204"/>
      <c r="P15" s="204"/>
      <c r="Q15" s="204"/>
      <c r="R15" s="204"/>
      <c r="S15" s="204"/>
      <c r="T15" s="204"/>
      <c r="U15" s="204"/>
      <c r="AR15" s="203" t="str">
        <f>IF(P23&lt;&gt;"","(5)生徒質問紙より(5)","")</f>
        <v/>
      </c>
      <c r="AS15" s="203" t="s">
        <v>183</v>
      </c>
    </row>
    <row r="16" spans="1:46" s="203" customFormat="1" ht="12.95" customHeight="1">
      <c r="A16" s="475"/>
      <c r="B16" s="475"/>
      <c r="C16" s="475"/>
      <c r="D16" s="475"/>
      <c r="E16" s="475"/>
      <c r="F16" s="475"/>
      <c r="G16" s="475"/>
      <c r="H16" s="475"/>
      <c r="I16" s="204"/>
      <c r="J16" s="204"/>
      <c r="K16" s="204"/>
      <c r="L16" s="204"/>
      <c r="M16" s="204"/>
      <c r="N16" s="204"/>
      <c r="O16" s="204"/>
      <c r="P16" s="204"/>
      <c r="Q16" s="204"/>
      <c r="R16" s="204"/>
      <c r="S16" s="204"/>
      <c r="T16" s="204"/>
      <c r="U16" s="204"/>
      <c r="AR16" s="203" t="s">
        <v>184</v>
      </c>
      <c r="AS16" s="203" t="s">
        <v>184</v>
      </c>
    </row>
    <row r="17" spans="1:45" s="203" customFormat="1" ht="12.95" customHeight="1">
      <c r="A17" s="475"/>
      <c r="B17" s="475"/>
      <c r="C17" s="475"/>
      <c r="D17" s="475"/>
      <c r="E17" s="475"/>
      <c r="F17" s="475"/>
      <c r="G17" s="475"/>
      <c r="H17" s="475"/>
      <c r="I17" s="204"/>
      <c r="J17" s="204"/>
      <c r="K17" s="204"/>
      <c r="L17" s="204"/>
      <c r="M17" s="204"/>
      <c r="N17" s="204"/>
      <c r="O17" s="204"/>
      <c r="P17" s="204"/>
      <c r="Q17" s="204"/>
      <c r="R17" s="204"/>
      <c r="S17" s="204"/>
      <c r="T17" s="204"/>
      <c r="U17" s="204"/>
      <c r="AR17" s="203" t="str">
        <f>IF(AC13&lt;&gt;"","(6)学校質問紙より(2)","")</f>
        <v/>
      </c>
      <c r="AS17" s="203" t="s">
        <v>185</v>
      </c>
    </row>
    <row r="18" spans="1:45" s="203" customFormat="1" ht="12.95" customHeight="1">
      <c r="A18" s="475"/>
      <c r="B18" s="475"/>
      <c r="C18" s="475"/>
      <c r="D18" s="475"/>
      <c r="E18" s="475"/>
      <c r="F18" s="475"/>
      <c r="G18" s="475"/>
      <c r="H18" s="475"/>
      <c r="I18" s="204"/>
      <c r="J18" s="204"/>
      <c r="K18" s="204"/>
      <c r="L18" s="204"/>
      <c r="M18" s="204"/>
      <c r="N18" s="204"/>
      <c r="O18" s="204"/>
      <c r="P18" s="204"/>
      <c r="Q18" s="204"/>
      <c r="R18" s="204"/>
      <c r="S18" s="204"/>
      <c r="T18" s="204"/>
      <c r="U18" s="204"/>
      <c r="AR18" s="203" t="str">
        <f>IF(AC18&lt;&gt;"","(6)学校質問紙より(3)","")</f>
        <v/>
      </c>
      <c r="AS18" s="203" t="s">
        <v>186</v>
      </c>
    </row>
    <row r="19" spans="1:45" s="203" customFormat="1" ht="12.95" customHeight="1">
      <c r="A19" s="475"/>
      <c r="B19" s="475"/>
      <c r="C19" s="475"/>
      <c r="D19" s="475"/>
      <c r="E19" s="475"/>
      <c r="F19" s="475"/>
      <c r="G19" s="475"/>
      <c r="H19" s="475"/>
      <c r="I19" s="204"/>
      <c r="J19" s="204"/>
      <c r="K19" s="204"/>
      <c r="L19" s="204"/>
      <c r="M19" s="204"/>
      <c r="N19" s="204"/>
      <c r="O19" s="204"/>
      <c r="P19" s="204"/>
      <c r="Q19" s="204"/>
      <c r="R19" s="204"/>
      <c r="S19" s="204"/>
      <c r="T19" s="204"/>
      <c r="U19" s="204"/>
      <c r="AR19" s="203" t="str">
        <f>IF(AC23&lt;&gt;"","(6)学校質問紙より(5)","")</f>
        <v/>
      </c>
      <c r="AS19" s="203" t="s">
        <v>187</v>
      </c>
    </row>
    <row r="20" spans="1:45" s="203" customFormat="1" ht="12.95" customHeight="1">
      <c r="A20" s="475"/>
      <c r="B20" s="475"/>
      <c r="C20" s="475"/>
      <c r="D20" s="475"/>
      <c r="E20" s="475"/>
      <c r="F20" s="475"/>
      <c r="G20" s="475"/>
      <c r="H20" s="475"/>
      <c r="I20" s="204"/>
      <c r="J20" s="204"/>
      <c r="K20" s="204"/>
      <c r="L20" s="204"/>
      <c r="M20" s="204"/>
      <c r="N20" s="204"/>
      <c r="O20" s="204"/>
      <c r="P20" s="204"/>
      <c r="Q20" s="204"/>
      <c r="R20" s="204"/>
      <c r="S20" s="204"/>
      <c r="T20" s="204"/>
      <c r="U20" s="204"/>
    </row>
    <row r="21" spans="1:45" s="63" customFormat="1">
      <c r="A21" s="472"/>
      <c r="B21" s="472"/>
      <c r="C21" s="472"/>
      <c r="D21" s="472"/>
      <c r="E21" s="472"/>
      <c r="F21" s="472"/>
      <c r="G21" s="472"/>
      <c r="H21" s="472"/>
    </row>
    <row r="22" spans="1:45" s="63" customFormat="1">
      <c r="A22" s="472"/>
      <c r="B22" s="472"/>
      <c r="C22" s="472"/>
      <c r="D22" s="472"/>
      <c r="E22" s="472"/>
      <c r="F22" s="472"/>
      <c r="G22" s="472"/>
      <c r="H22" s="472"/>
    </row>
    <row r="23" spans="1:45" s="63" customFormat="1">
      <c r="A23" s="472"/>
      <c r="B23" s="472"/>
      <c r="C23" s="472"/>
      <c r="D23" s="472"/>
      <c r="E23" s="472"/>
      <c r="F23" s="472"/>
      <c r="G23" s="472"/>
      <c r="H23" s="472"/>
    </row>
    <row r="24" spans="1:45" s="63" customFormat="1"/>
    <row r="25" spans="1:45" s="63" customFormat="1"/>
    <row r="26" spans="1:45" s="63" customFormat="1"/>
    <row r="27" spans="1:45" s="63" customFormat="1"/>
    <row r="28" spans="1:45" s="63" customFormat="1"/>
    <row r="29" spans="1:45" s="63" customFormat="1"/>
    <row r="30" spans="1:45" s="63" customFormat="1"/>
    <row r="31" spans="1:45" s="63" customFormat="1"/>
    <row r="32" spans="1:45" s="63" customFormat="1"/>
    <row r="33" s="63" customFormat="1"/>
    <row r="34" s="63" customFormat="1"/>
    <row r="35" s="63" customFormat="1"/>
    <row r="36" s="63" customFormat="1"/>
    <row r="37" s="63" customFormat="1"/>
    <row r="38" s="63" customFormat="1"/>
    <row r="39" s="63" customFormat="1"/>
    <row r="40" s="63" customFormat="1"/>
    <row r="41" s="63" customFormat="1"/>
    <row r="42" s="63" customFormat="1"/>
    <row r="43" s="63" customFormat="1"/>
    <row r="44" s="63" customFormat="1"/>
    <row r="45" s="63" customFormat="1"/>
    <row r="46" s="63" customFormat="1"/>
    <row r="47" s="63" customFormat="1"/>
    <row r="48" s="63" customFormat="1"/>
    <row r="49" spans="9:21" s="63" customFormat="1"/>
    <row r="50" spans="9:21" s="63" customFormat="1"/>
    <row r="51" spans="9:21" s="63" customFormat="1"/>
    <row r="52" spans="9:21" s="63" customFormat="1"/>
    <row r="53" spans="9:21" s="63" customFormat="1"/>
    <row r="54" spans="9:21" s="63" customFormat="1"/>
    <row r="55" spans="9:21" s="63" customFormat="1"/>
    <row r="56" spans="9:21" s="63" customFormat="1"/>
    <row r="57" spans="9:21" s="63" customFormat="1"/>
    <row r="58" spans="9:21" s="63" customFormat="1"/>
    <row r="59" spans="9:21" s="66" customFormat="1">
      <c r="I59" s="63"/>
      <c r="J59" s="63"/>
      <c r="K59" s="63"/>
      <c r="L59" s="63"/>
      <c r="M59" s="63"/>
      <c r="N59" s="63"/>
      <c r="O59" s="63"/>
      <c r="P59" s="63"/>
      <c r="Q59" s="63"/>
      <c r="R59" s="63"/>
      <c r="S59" s="63"/>
      <c r="T59" s="63"/>
      <c r="U59" s="63"/>
    </row>
    <row r="60" spans="9:21" s="66" customFormat="1">
      <c r="I60" s="63"/>
      <c r="J60" s="63"/>
      <c r="K60" s="63"/>
      <c r="L60" s="63"/>
      <c r="M60" s="63"/>
      <c r="N60" s="63"/>
      <c r="O60" s="63"/>
      <c r="P60" s="63"/>
      <c r="Q60" s="63"/>
      <c r="R60" s="63"/>
      <c r="S60" s="63"/>
      <c r="T60" s="63"/>
      <c r="U60" s="63"/>
    </row>
    <row r="61" spans="9:21" s="66" customFormat="1">
      <c r="I61" s="63"/>
      <c r="J61" s="63"/>
      <c r="K61" s="63"/>
      <c r="L61" s="63"/>
      <c r="M61" s="63"/>
      <c r="N61" s="63"/>
      <c r="O61" s="63"/>
      <c r="P61" s="63"/>
      <c r="Q61" s="63"/>
      <c r="R61" s="63"/>
      <c r="S61" s="63"/>
      <c r="T61" s="63"/>
      <c r="U61" s="63"/>
    </row>
    <row r="62" spans="9:21" s="66" customFormat="1">
      <c r="I62" s="63"/>
      <c r="J62" s="63"/>
      <c r="K62" s="63"/>
      <c r="L62" s="63"/>
      <c r="M62" s="63"/>
      <c r="N62" s="63"/>
      <c r="O62" s="63"/>
      <c r="P62" s="63"/>
      <c r="Q62" s="63"/>
      <c r="R62" s="63"/>
      <c r="S62" s="63"/>
      <c r="T62" s="63"/>
      <c r="U62" s="63"/>
    </row>
    <row r="63" spans="9:21" s="66" customFormat="1">
      <c r="I63" s="63"/>
      <c r="J63" s="63"/>
      <c r="K63" s="63"/>
      <c r="L63" s="63"/>
      <c r="M63" s="63"/>
      <c r="N63" s="63"/>
      <c r="O63" s="63"/>
      <c r="P63" s="63"/>
      <c r="Q63" s="63"/>
      <c r="R63" s="63"/>
      <c r="S63" s="63"/>
      <c r="T63" s="63"/>
      <c r="U63" s="63"/>
    </row>
    <row r="64" spans="9:21" s="66" customFormat="1">
      <c r="I64" s="63"/>
      <c r="J64" s="63"/>
      <c r="K64" s="63"/>
      <c r="L64" s="63"/>
      <c r="M64" s="63"/>
      <c r="N64" s="63"/>
      <c r="O64" s="63"/>
      <c r="P64" s="63"/>
      <c r="Q64" s="63"/>
      <c r="R64" s="63"/>
      <c r="S64" s="63"/>
      <c r="T64" s="63"/>
      <c r="U64" s="63"/>
    </row>
    <row r="65" spans="9:21" s="66" customFormat="1">
      <c r="I65" s="63"/>
      <c r="J65" s="63"/>
      <c r="K65" s="63"/>
      <c r="L65" s="63"/>
      <c r="M65" s="63"/>
      <c r="N65" s="63"/>
      <c r="O65" s="63"/>
      <c r="P65" s="63"/>
      <c r="Q65" s="63"/>
      <c r="R65" s="63"/>
      <c r="S65" s="63"/>
      <c r="T65" s="63"/>
      <c r="U65" s="63"/>
    </row>
    <row r="66" spans="9:21" s="66" customFormat="1">
      <c r="I66" s="63"/>
      <c r="J66" s="63"/>
      <c r="K66" s="63"/>
      <c r="L66" s="63"/>
      <c r="M66" s="63"/>
      <c r="N66" s="63"/>
      <c r="O66" s="63"/>
      <c r="P66" s="63"/>
      <c r="Q66" s="63"/>
      <c r="R66" s="63"/>
      <c r="S66" s="63"/>
      <c r="T66" s="63"/>
      <c r="U66" s="63"/>
    </row>
    <row r="67" spans="9:21" s="66" customFormat="1">
      <c r="I67" s="63"/>
      <c r="J67" s="63"/>
      <c r="K67" s="63"/>
      <c r="L67" s="63"/>
      <c r="M67" s="63"/>
      <c r="N67" s="63"/>
      <c r="O67" s="63"/>
      <c r="P67" s="63"/>
      <c r="Q67" s="63"/>
      <c r="R67" s="63"/>
      <c r="S67" s="63"/>
      <c r="T67" s="63"/>
      <c r="U67" s="63"/>
    </row>
    <row r="68" spans="9:21" s="66" customFormat="1">
      <c r="I68" s="63"/>
      <c r="J68" s="63"/>
      <c r="K68" s="63"/>
      <c r="L68" s="63"/>
      <c r="M68" s="63"/>
      <c r="N68" s="63"/>
      <c r="O68" s="63"/>
      <c r="P68" s="63"/>
      <c r="Q68" s="63"/>
      <c r="R68" s="63"/>
      <c r="S68" s="63"/>
      <c r="T68" s="63"/>
      <c r="U68" s="63"/>
    </row>
    <row r="69" spans="9:21" s="66" customFormat="1">
      <c r="I69" s="63"/>
      <c r="J69" s="63"/>
      <c r="K69" s="63"/>
      <c r="L69" s="63"/>
      <c r="M69" s="63"/>
      <c r="N69" s="63"/>
      <c r="O69" s="63"/>
      <c r="P69" s="63"/>
      <c r="Q69" s="63"/>
      <c r="R69" s="63"/>
      <c r="S69" s="63"/>
      <c r="T69" s="63"/>
      <c r="U69" s="63"/>
    </row>
    <row r="70" spans="9:21" s="66" customFormat="1">
      <c r="I70" s="63"/>
      <c r="J70" s="63"/>
      <c r="K70" s="63"/>
      <c r="L70" s="63"/>
      <c r="M70" s="63"/>
      <c r="N70" s="63"/>
      <c r="O70" s="63"/>
      <c r="P70" s="63"/>
      <c r="Q70" s="63"/>
      <c r="R70" s="63"/>
      <c r="S70" s="63"/>
      <c r="T70" s="63"/>
      <c r="U70" s="63"/>
    </row>
    <row r="71" spans="9:21" s="66" customFormat="1">
      <c r="I71" s="63"/>
      <c r="J71" s="63"/>
      <c r="K71" s="63"/>
      <c r="L71" s="63"/>
      <c r="M71" s="63"/>
      <c r="N71" s="63"/>
      <c r="O71" s="63"/>
      <c r="P71" s="63"/>
      <c r="Q71" s="63"/>
      <c r="R71" s="63"/>
      <c r="S71" s="63"/>
      <c r="T71" s="63"/>
      <c r="U71" s="63"/>
    </row>
    <row r="72" spans="9:21" s="66" customFormat="1">
      <c r="I72" s="63"/>
      <c r="J72" s="63"/>
      <c r="K72" s="63"/>
      <c r="L72" s="63"/>
      <c r="M72" s="63"/>
      <c r="N72" s="63"/>
      <c r="O72" s="63"/>
      <c r="P72" s="63"/>
      <c r="Q72" s="63"/>
      <c r="R72" s="63"/>
      <c r="S72" s="63"/>
      <c r="T72" s="63"/>
      <c r="U72" s="63"/>
    </row>
    <row r="73" spans="9:21" s="66" customFormat="1">
      <c r="I73" s="63"/>
      <c r="J73" s="63"/>
      <c r="K73" s="63"/>
      <c r="L73" s="63"/>
      <c r="M73" s="63"/>
      <c r="N73" s="63"/>
      <c r="O73" s="63"/>
      <c r="P73" s="63"/>
      <c r="Q73" s="63"/>
      <c r="R73" s="63"/>
      <c r="S73" s="63"/>
      <c r="T73" s="63"/>
      <c r="U73" s="63"/>
    </row>
    <row r="74" spans="9:21" s="66" customFormat="1">
      <c r="I74" s="63"/>
      <c r="J74" s="63"/>
      <c r="K74" s="63"/>
      <c r="L74" s="63"/>
      <c r="M74" s="63"/>
      <c r="N74" s="63"/>
      <c r="O74" s="63"/>
      <c r="P74" s="63"/>
      <c r="Q74" s="63"/>
      <c r="R74" s="63"/>
      <c r="S74" s="63"/>
      <c r="T74" s="63"/>
      <c r="U74" s="63"/>
    </row>
    <row r="75" spans="9:21" s="66" customFormat="1">
      <c r="I75" s="63"/>
      <c r="J75" s="63"/>
      <c r="K75" s="63"/>
      <c r="L75" s="63"/>
      <c r="M75" s="63"/>
      <c r="N75" s="63"/>
      <c r="O75" s="63"/>
      <c r="P75" s="63"/>
      <c r="Q75" s="63"/>
      <c r="R75" s="63"/>
      <c r="S75" s="63"/>
      <c r="T75" s="63"/>
      <c r="U75" s="63"/>
    </row>
    <row r="76" spans="9:21" s="66" customFormat="1">
      <c r="I76" s="63"/>
      <c r="J76" s="63"/>
      <c r="K76" s="63"/>
      <c r="L76" s="63"/>
      <c r="M76" s="63"/>
      <c r="N76" s="63"/>
      <c r="O76" s="63"/>
      <c r="P76" s="63"/>
      <c r="Q76" s="63"/>
      <c r="R76" s="63"/>
      <c r="S76" s="63"/>
      <c r="T76" s="63"/>
      <c r="U76" s="63"/>
    </row>
    <row r="77" spans="9:21" s="66" customFormat="1">
      <c r="I77" s="63"/>
      <c r="J77" s="63"/>
      <c r="K77" s="63"/>
      <c r="L77" s="63"/>
      <c r="M77" s="63"/>
      <c r="N77" s="63"/>
      <c r="O77" s="63"/>
      <c r="P77" s="63"/>
      <c r="Q77" s="63"/>
      <c r="R77" s="63"/>
      <c r="S77" s="63"/>
      <c r="T77" s="63"/>
      <c r="U77" s="63"/>
    </row>
    <row r="78" spans="9:21" s="66" customFormat="1">
      <c r="I78" s="63"/>
      <c r="J78" s="63"/>
      <c r="K78" s="63"/>
      <c r="L78" s="63"/>
      <c r="M78" s="63"/>
      <c r="N78" s="63"/>
      <c r="O78" s="63"/>
      <c r="P78" s="63"/>
      <c r="Q78" s="63"/>
      <c r="R78" s="63"/>
      <c r="S78" s="63"/>
      <c r="T78" s="63"/>
      <c r="U78" s="63"/>
    </row>
    <row r="79" spans="9:21" s="66" customFormat="1">
      <c r="I79" s="63"/>
      <c r="J79" s="63"/>
      <c r="K79" s="63"/>
      <c r="L79" s="63"/>
      <c r="M79" s="63"/>
      <c r="N79" s="63"/>
      <c r="O79" s="63"/>
      <c r="P79" s="63"/>
      <c r="Q79" s="63"/>
      <c r="R79" s="63"/>
      <c r="S79" s="63"/>
      <c r="T79" s="63"/>
      <c r="U79" s="63"/>
    </row>
    <row r="80" spans="9:21" s="66" customFormat="1">
      <c r="I80" s="63"/>
      <c r="J80" s="63"/>
      <c r="K80" s="63"/>
      <c r="L80" s="63"/>
      <c r="M80" s="63"/>
      <c r="N80" s="63"/>
      <c r="O80" s="63"/>
      <c r="P80" s="63"/>
      <c r="Q80" s="63"/>
      <c r="R80" s="63"/>
      <c r="S80" s="63"/>
      <c r="T80" s="63"/>
      <c r="U80" s="63"/>
    </row>
    <row r="81" spans="9:21" s="66" customFormat="1">
      <c r="I81" s="63"/>
      <c r="J81" s="63"/>
      <c r="K81" s="63"/>
      <c r="L81" s="63"/>
      <c r="M81" s="63"/>
      <c r="N81" s="63"/>
      <c r="O81" s="63"/>
      <c r="P81" s="63"/>
      <c r="Q81" s="63"/>
      <c r="R81" s="63"/>
      <c r="S81" s="63"/>
      <c r="T81" s="63"/>
      <c r="U81" s="63"/>
    </row>
  </sheetData>
  <sheetProtection sheet="1" objects="1" scenarios="1" selectLockedCells="1" selectUnlockedCells="1"/>
  <mergeCells count="9">
    <mergeCell ref="A21:H21"/>
    <mergeCell ref="A22:H22"/>
    <mergeCell ref="A23:H23"/>
    <mergeCell ref="A10:H20"/>
    <mergeCell ref="A2:H2"/>
    <mergeCell ref="A3:H3"/>
    <mergeCell ref="B4:D4"/>
    <mergeCell ref="B6:H6"/>
    <mergeCell ref="A7:H9"/>
  </mergeCells>
  <phoneticPr fontId="4"/>
  <pageMargins left="0.39370078740157483" right="0.39370078740157483" top="0.39370078740157483" bottom="0.39370078740157483" header="0.31496062992125984" footer="0.31496062992125984"/>
  <pageSetup paperSize="9" orientation="portrait" r:id="rId1"/>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T65"/>
  <sheetViews>
    <sheetView topLeftCell="AB1" zoomScale="106" zoomScaleNormal="106" workbookViewId="0">
      <pane ySplit="6" topLeftCell="A13" activePane="bottomLeft" state="frozenSplit"/>
      <selection sqref="A1:J1"/>
      <selection pane="bottomLeft" activeCell="AE14" sqref="AE14"/>
    </sheetView>
  </sheetViews>
  <sheetFormatPr defaultRowHeight="17.25"/>
  <cols>
    <col min="1" max="1" width="9" hidden="1" customWidth="1"/>
    <col min="2" max="2" width="5.25" customWidth="1"/>
    <col min="3" max="3" width="4.625" style="122" customWidth="1"/>
    <col min="4" max="4" width="9" style="122"/>
    <col min="5" max="5" width="9" style="66"/>
    <col min="6" max="7" width="2.875" style="133" customWidth="1"/>
    <col min="8" max="8" width="2.875" style="136" customWidth="1"/>
    <col min="9" max="9" width="4.625" style="136" customWidth="1"/>
    <col min="10" max="11" width="9" style="66"/>
    <col min="12" max="13" width="2.875" style="133" customWidth="1"/>
    <col min="14" max="14" width="2.875" style="136" customWidth="1"/>
    <col min="16" max="16" width="4.625" style="122" customWidth="1"/>
    <col min="17" max="17" width="31.75" style="123" bestFit="1" customWidth="1"/>
    <col min="18" max="26" width="7.125" style="267" customWidth="1"/>
    <col min="27" max="27" width="2.875" style="91" hidden="1" customWidth="1"/>
    <col min="28" max="28" width="5.25" customWidth="1"/>
    <col min="29" max="29" width="4.625" style="122" customWidth="1"/>
    <col min="30" max="30" width="31.75" style="123" bestFit="1" customWidth="1"/>
    <col min="31" max="40" width="7.125" style="362" customWidth="1"/>
    <col min="41" max="41" width="2.625" style="338" hidden="1" customWidth="1"/>
    <col min="42" max="42" width="5.25" customWidth="1"/>
    <col min="43" max="43" width="82.125" style="23" customWidth="1"/>
    <col min="44" max="45" width="19.375" bestFit="1" customWidth="1"/>
  </cols>
  <sheetData>
    <row r="1" spans="1:46" ht="30" customHeight="1" thickBot="1">
      <c r="B1" s="66"/>
      <c r="H1" s="132"/>
      <c r="I1" s="132"/>
      <c r="N1" s="132"/>
      <c r="O1" s="66"/>
      <c r="R1" s="265"/>
      <c r="S1" s="265"/>
      <c r="T1" s="265"/>
      <c r="U1" s="265"/>
      <c r="V1" s="265"/>
      <c r="W1" s="265"/>
      <c r="X1" s="265"/>
      <c r="Y1" s="265"/>
      <c r="Z1" s="265"/>
      <c r="AA1" s="124"/>
      <c r="AB1" s="66"/>
      <c r="AE1" s="358"/>
      <c r="AF1" s="358"/>
      <c r="AG1" s="358"/>
      <c r="AH1" s="358"/>
      <c r="AI1" s="358"/>
      <c r="AJ1" s="358"/>
      <c r="AK1" s="358"/>
      <c r="AL1" s="358"/>
      <c r="AM1" s="358"/>
      <c r="AN1" s="358"/>
      <c r="AO1" s="122"/>
      <c r="AP1" s="66"/>
    </row>
    <row r="2" spans="1:46" ht="27.75" customHeight="1" thickBot="1">
      <c r="B2" s="66"/>
      <c r="C2" s="498" t="s">
        <v>232</v>
      </c>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500"/>
      <c r="AO2" s="331"/>
      <c r="AP2" s="125"/>
      <c r="AQ2" s="24"/>
    </row>
    <row r="3" spans="1:46" ht="8.25" customHeight="1">
      <c r="B3" s="66"/>
      <c r="H3" s="132"/>
      <c r="I3" s="132"/>
      <c r="N3" s="132"/>
      <c r="O3" s="66"/>
      <c r="R3" s="265"/>
      <c r="S3" s="265"/>
      <c r="T3" s="265"/>
      <c r="U3" s="265"/>
      <c r="V3" s="265"/>
      <c r="W3" s="265"/>
      <c r="X3" s="265"/>
      <c r="Y3" s="265"/>
      <c r="Z3" s="265"/>
      <c r="AA3" s="124"/>
      <c r="AB3" s="66"/>
      <c r="AE3" s="358"/>
      <c r="AF3" s="358"/>
      <c r="AG3" s="358"/>
      <c r="AH3" s="358"/>
      <c r="AI3" s="358"/>
      <c r="AJ3" s="358"/>
      <c r="AK3" s="358"/>
      <c r="AL3" s="358"/>
      <c r="AM3" s="358"/>
      <c r="AN3" s="358"/>
      <c r="AO3" s="122"/>
      <c r="AP3" s="66"/>
      <c r="AQ3" s="24"/>
    </row>
    <row r="4" spans="1:46" ht="16.5" customHeight="1">
      <c r="B4" s="66"/>
      <c r="C4" s="535" t="s">
        <v>196</v>
      </c>
      <c r="D4" s="536"/>
      <c r="E4" s="536"/>
      <c r="F4" s="536"/>
      <c r="G4" s="536"/>
      <c r="H4" s="536"/>
      <c r="I4" s="536"/>
      <c r="J4" s="536"/>
      <c r="K4" s="536"/>
      <c r="L4" s="536"/>
      <c r="M4" s="536"/>
      <c r="N4" s="536"/>
      <c r="O4" s="66"/>
      <c r="R4" s="265"/>
      <c r="S4" s="265"/>
      <c r="T4" s="265"/>
      <c r="U4" s="265"/>
      <c r="V4" s="265"/>
      <c r="W4" s="265"/>
      <c r="X4" s="265"/>
      <c r="Y4" s="265"/>
      <c r="Z4" s="265"/>
      <c r="AA4" s="124"/>
      <c r="AB4" s="66"/>
      <c r="AE4" s="358"/>
      <c r="AF4" s="358"/>
      <c r="AG4" s="358"/>
      <c r="AH4" s="358"/>
      <c r="AI4" s="358"/>
      <c r="AJ4" s="358"/>
      <c r="AK4" s="358"/>
      <c r="AL4" s="358"/>
      <c r="AM4" s="358"/>
      <c r="AN4" s="358"/>
      <c r="AO4" s="122"/>
      <c r="AP4" s="66"/>
      <c r="AQ4" s="24"/>
    </row>
    <row r="5" spans="1:46" ht="20.100000000000001" customHeight="1">
      <c r="B5" s="66"/>
      <c r="C5" s="536"/>
      <c r="D5" s="536"/>
      <c r="E5" s="536"/>
      <c r="F5" s="536"/>
      <c r="G5" s="536"/>
      <c r="H5" s="536"/>
      <c r="I5" s="536"/>
      <c r="J5" s="536"/>
      <c r="K5" s="536"/>
      <c r="L5" s="536"/>
      <c r="M5" s="536"/>
      <c r="N5" s="536"/>
      <c r="O5" s="66"/>
      <c r="P5" s="501" t="s">
        <v>48</v>
      </c>
      <c r="Q5" s="502" t="s">
        <v>58</v>
      </c>
      <c r="R5" s="533" t="s">
        <v>49</v>
      </c>
      <c r="S5" s="533"/>
      <c r="T5" s="533"/>
      <c r="U5" s="533"/>
      <c r="V5" s="533"/>
      <c r="W5" s="533"/>
      <c r="X5" s="533"/>
      <c r="Y5" s="533"/>
      <c r="Z5" s="533"/>
      <c r="AA5" s="533"/>
      <c r="AB5" s="140"/>
      <c r="AC5" s="501" t="s">
        <v>48</v>
      </c>
      <c r="AD5" s="502" t="s">
        <v>173</v>
      </c>
      <c r="AE5" s="503" t="s">
        <v>193</v>
      </c>
      <c r="AF5" s="504"/>
      <c r="AG5" s="504"/>
      <c r="AH5" s="504"/>
      <c r="AI5" s="504"/>
      <c r="AJ5" s="504"/>
      <c r="AK5" s="504"/>
      <c r="AL5" s="504"/>
      <c r="AM5" s="504"/>
      <c r="AN5" s="504"/>
      <c r="AO5" s="505"/>
      <c r="AP5" s="140"/>
      <c r="AQ5" s="24"/>
    </row>
    <row r="6" spans="1:46" ht="20.100000000000001" customHeight="1" thickBot="1">
      <c r="B6" s="66"/>
      <c r="H6" s="132"/>
      <c r="I6" s="132"/>
      <c r="N6" s="132"/>
      <c r="O6" s="66"/>
      <c r="P6" s="501"/>
      <c r="Q6" s="502"/>
      <c r="R6" s="270">
        <v>1</v>
      </c>
      <c r="S6" s="270">
        <v>2</v>
      </c>
      <c r="T6" s="270">
        <v>3</v>
      </c>
      <c r="U6" s="270">
        <v>4</v>
      </c>
      <c r="V6" s="270">
        <v>5</v>
      </c>
      <c r="W6" s="270">
        <v>6</v>
      </c>
      <c r="X6" s="270">
        <v>7</v>
      </c>
      <c r="Y6" s="270">
        <v>8</v>
      </c>
      <c r="Z6" s="270">
        <v>9</v>
      </c>
      <c r="AA6" s="143" t="s">
        <v>51</v>
      </c>
      <c r="AB6" s="94"/>
      <c r="AC6" s="501"/>
      <c r="AD6" s="502"/>
      <c r="AE6" s="126">
        <v>1</v>
      </c>
      <c r="AF6" s="126">
        <v>2</v>
      </c>
      <c r="AG6" s="126">
        <v>3</v>
      </c>
      <c r="AH6" s="126">
        <v>4</v>
      </c>
      <c r="AI6" s="126">
        <v>5</v>
      </c>
      <c r="AJ6" s="126">
        <v>6</v>
      </c>
      <c r="AK6" s="126">
        <v>7</v>
      </c>
      <c r="AL6" s="126">
        <v>8</v>
      </c>
      <c r="AM6" s="126">
        <v>9</v>
      </c>
      <c r="AN6" s="126">
        <v>10</v>
      </c>
      <c r="AO6" s="332"/>
      <c r="AP6" s="94"/>
    </row>
    <row r="7" spans="1:46" ht="39.950000000000003" customHeight="1">
      <c r="B7" s="66"/>
      <c r="C7" s="506" t="s">
        <v>56</v>
      </c>
      <c r="D7" s="488" t="s">
        <v>55</v>
      </c>
      <c r="E7" s="537"/>
      <c r="F7" s="530">
        <v>44.1</v>
      </c>
      <c r="G7" s="531"/>
      <c r="H7" s="534"/>
      <c r="I7" s="513" t="s">
        <v>57</v>
      </c>
      <c r="J7" s="538" t="s">
        <v>234</v>
      </c>
      <c r="K7" s="539"/>
      <c r="L7" s="530">
        <v>35.6</v>
      </c>
      <c r="M7" s="531"/>
      <c r="N7" s="532"/>
      <c r="O7" s="66"/>
      <c r="P7" s="211">
        <v>1</v>
      </c>
      <c r="Q7" s="260" t="str">
        <f ca="1">IF(P7&lt;&gt;"",INDIRECT("'基礎データ（質問紙）'!B"&amp;2*P7+3),"")</f>
        <v>朝食を毎日食べていますか</v>
      </c>
      <c r="R7" s="266">
        <v>61.1</v>
      </c>
      <c r="S7" s="266">
        <v>16.7</v>
      </c>
      <c r="T7" s="266">
        <v>11.1</v>
      </c>
      <c r="U7" s="266">
        <v>11.1</v>
      </c>
      <c r="V7" s="266"/>
      <c r="W7" s="266"/>
      <c r="X7" s="266"/>
      <c r="Y7" s="266"/>
      <c r="Z7" s="266"/>
      <c r="AA7" s="144">
        <f>SUM(R7:Z7)</f>
        <v>99.999999999999986</v>
      </c>
      <c r="AB7" s="94"/>
      <c r="AC7" s="320">
        <v>14</v>
      </c>
      <c r="AD7" s="260" t="str">
        <f ca="1">IF(COUNTIF(AE7:AN7,"○")&gt;=2,"○の選択は1つでお願いします",IF(AC7&lt;&gt;"",INDIRECT("'基礎データ（質問紙）'!N"&amp;2*(AC7-13)+3),""))</f>
        <v>調査対象学年の児童は，熱意をもって勉強していると思いますか</v>
      </c>
      <c r="AE7" s="339"/>
      <c r="AF7" s="339" t="s">
        <v>570</v>
      </c>
      <c r="AG7" s="359"/>
      <c r="AH7" s="359"/>
      <c r="AI7" s="359"/>
      <c r="AJ7" s="359"/>
      <c r="AK7" s="359"/>
      <c r="AL7" s="359"/>
      <c r="AM7" s="359"/>
      <c r="AN7" s="339"/>
      <c r="AO7" s="332" t="s">
        <v>194</v>
      </c>
      <c r="AP7" s="94"/>
      <c r="AQ7" s="363" t="s">
        <v>225</v>
      </c>
      <c r="AR7" t="s">
        <v>167</v>
      </c>
      <c r="AS7" t="s">
        <v>167</v>
      </c>
      <c r="AT7">
        <v>1</v>
      </c>
    </row>
    <row r="8" spans="1:46" ht="39.950000000000003" customHeight="1" thickBot="1">
      <c r="B8" s="66"/>
      <c r="C8" s="507"/>
      <c r="D8" s="511" t="s">
        <v>46</v>
      </c>
      <c r="E8" s="512"/>
      <c r="F8" s="519">
        <v>5.6</v>
      </c>
      <c r="G8" s="520"/>
      <c r="H8" s="521"/>
      <c r="I8" s="514"/>
      <c r="J8" s="511" t="s">
        <v>46</v>
      </c>
      <c r="K8" s="512"/>
      <c r="L8" s="519">
        <v>9.5</v>
      </c>
      <c r="M8" s="520"/>
      <c r="N8" s="529"/>
      <c r="O8" s="66"/>
      <c r="P8" s="211">
        <v>2</v>
      </c>
      <c r="Q8" s="261" t="str">
        <f t="shared" ref="Q8" ca="1" si="0">IF(P8&lt;&gt;"",INDIRECT("'基礎データ（質問紙）'!B"&amp;2*P8+3),"")</f>
        <v>毎日，同じくらいの時刻に寝ていますか</v>
      </c>
      <c r="R8" s="266">
        <v>44.4</v>
      </c>
      <c r="S8" s="266">
        <v>16.7</v>
      </c>
      <c r="T8" s="266">
        <v>27.8</v>
      </c>
      <c r="U8" s="266">
        <v>11.1</v>
      </c>
      <c r="V8" s="266"/>
      <c r="W8" s="266"/>
      <c r="X8" s="266"/>
      <c r="Y8" s="266"/>
      <c r="Z8" s="266"/>
      <c r="AA8" s="145">
        <f>SUM(R8:Z8)</f>
        <v>99.999999999999986</v>
      </c>
      <c r="AB8" s="94"/>
      <c r="AC8" s="320">
        <v>17</v>
      </c>
      <c r="AD8" s="260" t="str">
        <f ca="1">IF(COUNTIF(AE8:AN8,"○")&gt;=2,"○の選択は1つでお願いします",IF(AC8&lt;&gt;"",INDIRECT("'基礎データ（質問紙）'!N"&amp;2*(AC8-13)+3),""))</f>
        <v>調査対象学年の児童は，学級やグループでの話合いなどの活動で，自分の考えを相手にしっかりと伝えることができていると思いますか</v>
      </c>
      <c r="AE8" s="339"/>
      <c r="AF8" s="339" t="s">
        <v>570</v>
      </c>
      <c r="AG8" s="359"/>
      <c r="AH8" s="359"/>
      <c r="AI8" s="359"/>
      <c r="AJ8" s="359"/>
      <c r="AK8" s="359"/>
      <c r="AL8" s="359"/>
      <c r="AM8" s="359"/>
      <c r="AN8" s="339"/>
      <c r="AO8" s="332"/>
      <c r="AP8" s="94"/>
      <c r="AR8" t="s">
        <v>192</v>
      </c>
      <c r="AS8" t="s">
        <v>192</v>
      </c>
      <c r="AT8">
        <v>2</v>
      </c>
    </row>
    <row r="9" spans="1:46" ht="39.950000000000003" customHeight="1">
      <c r="B9" s="66"/>
      <c r="C9" s="507"/>
      <c r="D9" s="479" t="s">
        <v>50</v>
      </c>
      <c r="E9" s="480"/>
      <c r="F9" s="495" t="s">
        <v>235</v>
      </c>
      <c r="G9" s="496"/>
      <c r="H9" s="497"/>
      <c r="I9" s="514"/>
      <c r="J9" s="479" t="s">
        <v>236</v>
      </c>
      <c r="K9" s="480"/>
      <c r="L9" s="523" t="s">
        <v>235</v>
      </c>
      <c r="M9" s="524"/>
      <c r="N9" s="525"/>
      <c r="O9" s="66"/>
      <c r="P9" s="211">
        <v>10</v>
      </c>
      <c r="Q9" s="261" t="str">
        <f ca="1">IF(P9&lt;&gt;"",INDIRECT("'基礎データ（質問紙）'!B"&amp;2*P9+3),"")</f>
        <v>普段（月～金曜日），何時ごろに寝ますか</v>
      </c>
      <c r="R9" s="266">
        <v>0</v>
      </c>
      <c r="S9" s="266">
        <v>27.8</v>
      </c>
      <c r="T9" s="266">
        <v>44.4</v>
      </c>
      <c r="U9" s="266">
        <v>11.1</v>
      </c>
      <c r="V9" s="266">
        <v>16.7</v>
      </c>
      <c r="W9" s="266"/>
      <c r="X9" s="266"/>
      <c r="Y9" s="266"/>
      <c r="Z9" s="266"/>
      <c r="AA9" s="145">
        <f>SUM(R9:Z9)</f>
        <v>100</v>
      </c>
      <c r="AB9" s="94"/>
      <c r="AC9" s="320">
        <v>18</v>
      </c>
      <c r="AD9" s="260" t="str">
        <f ca="1">IF(COUNTIF(AE9:AN9,"○")&gt;=2,"○の選択は1つでお願いします",IF(AC9&lt;&gt;"",INDIRECT("'基礎データ（質問紙）'!N"&amp;2*(AC9-13)+3),""))</f>
        <v>調査対象学年の児童は，学級やグループでの話合いなどの活動で，相手の考えを最後まで聞くことができていると思いますか</v>
      </c>
      <c r="AE9" s="339"/>
      <c r="AF9" s="339" t="s">
        <v>570</v>
      </c>
      <c r="AG9" s="359"/>
      <c r="AH9" s="359"/>
      <c r="AI9" s="359"/>
      <c r="AJ9" s="359"/>
      <c r="AK9" s="359"/>
      <c r="AL9" s="359"/>
      <c r="AM9" s="359"/>
      <c r="AN9" s="339"/>
      <c r="AO9" s="332"/>
      <c r="AP9" s="94"/>
      <c r="AR9" t="s">
        <v>202</v>
      </c>
      <c r="AS9" t="s">
        <v>202</v>
      </c>
      <c r="AT9">
        <v>3</v>
      </c>
    </row>
    <row r="10" spans="1:46" ht="39.950000000000003" customHeight="1">
      <c r="B10" s="66"/>
      <c r="C10" s="507"/>
      <c r="D10" s="491" t="s">
        <v>9</v>
      </c>
      <c r="E10" s="492"/>
      <c r="F10" s="481">
        <v>50</v>
      </c>
      <c r="G10" s="482"/>
      <c r="H10" s="482"/>
      <c r="I10" s="514"/>
      <c r="J10" s="493" t="s">
        <v>544</v>
      </c>
      <c r="K10" s="494"/>
      <c r="L10" s="481">
        <v>25.9</v>
      </c>
      <c r="M10" s="482"/>
      <c r="N10" s="522"/>
      <c r="O10" s="66"/>
      <c r="P10" s="211">
        <v>12</v>
      </c>
      <c r="Q10" s="261" t="str">
        <f t="shared" ref="Q10:Q11" ca="1" si="1">IF(P10&lt;&gt;"",INDIRECT("'基礎データ（質問紙）'!B"&amp;2*P10+3),"")</f>
        <v>普段（月～金曜日），１日当たりどれくらいの時間，テレビゲーム（コンピュータゲーム，携帯式のゲーム，携帯電話やスマートフォンを使ったゲームも含む）をしますか</v>
      </c>
      <c r="R10" s="266">
        <v>16.7</v>
      </c>
      <c r="S10" s="266">
        <v>16.7</v>
      </c>
      <c r="T10" s="266">
        <v>11.1</v>
      </c>
      <c r="U10" s="266">
        <v>27.8</v>
      </c>
      <c r="V10" s="266">
        <v>27.8</v>
      </c>
      <c r="W10" s="266">
        <v>0</v>
      </c>
      <c r="X10" s="266"/>
      <c r="Y10" s="266"/>
      <c r="Z10" s="266"/>
      <c r="AA10" s="145">
        <f>SUM(R10:Z10)</f>
        <v>100.1</v>
      </c>
      <c r="AB10" s="94"/>
      <c r="AC10" s="320">
        <v>19</v>
      </c>
      <c r="AD10" s="260" t="str">
        <f t="shared" ref="AD10:AD26" ca="1" si="2">IF(COUNTIF(AE10:AN10,"○")&gt;=2,"○の選択は1つでお願いします",IF(AC10&lt;&gt;"",INDIRECT("'基礎データ（質問紙）'!N"&amp;2*(AC10-13)+3),""))</f>
        <v>調査対象学年の児童は，学級やグループでの話合いなどの活動で，自分の考えを深めたり，広げたりすることができていると思いますか</v>
      </c>
      <c r="AE10" s="339"/>
      <c r="AF10" s="339" t="s">
        <v>570</v>
      </c>
      <c r="AG10" s="359"/>
      <c r="AH10" s="359"/>
      <c r="AI10" s="359"/>
      <c r="AJ10" s="359"/>
      <c r="AK10" s="359"/>
      <c r="AL10" s="359"/>
      <c r="AM10" s="359"/>
      <c r="AN10" s="339"/>
      <c r="AO10" s="332"/>
      <c r="AP10" s="94"/>
      <c r="AR10" t="s">
        <v>543</v>
      </c>
      <c r="AS10" t="s">
        <v>543</v>
      </c>
      <c r="AT10">
        <v>4</v>
      </c>
    </row>
    <row r="11" spans="1:46" ht="39.950000000000003" customHeight="1">
      <c r="B11" s="66"/>
      <c r="C11" s="507"/>
      <c r="D11" s="491" t="s">
        <v>10</v>
      </c>
      <c r="E11" s="492"/>
      <c r="F11" s="481">
        <v>44.4</v>
      </c>
      <c r="G11" s="482"/>
      <c r="H11" s="482"/>
      <c r="I11" s="514"/>
      <c r="J11" s="485" t="s">
        <v>545</v>
      </c>
      <c r="K11" s="486"/>
      <c r="L11" s="481">
        <v>33.299999999999997</v>
      </c>
      <c r="M11" s="482"/>
      <c r="N11" s="522"/>
      <c r="O11" s="66"/>
      <c r="P11" s="211">
        <v>14</v>
      </c>
      <c r="Q11" s="262" t="str">
        <f t="shared" ca="1" si="1"/>
        <v>学校の授業時間以外に，普段（月～金曜日），１日当たりどれくらいの時間，勉強をしますか（学習塾で勉強している時間や家庭教師に教わっている時間も含む）</v>
      </c>
      <c r="R11" s="266">
        <v>0</v>
      </c>
      <c r="S11" s="266">
        <v>0</v>
      </c>
      <c r="T11" s="266">
        <v>11.1</v>
      </c>
      <c r="U11" s="266">
        <v>38.9</v>
      </c>
      <c r="V11" s="266">
        <v>22.2</v>
      </c>
      <c r="W11" s="266">
        <v>27.8</v>
      </c>
      <c r="X11" s="266"/>
      <c r="Y11" s="266"/>
      <c r="Z11" s="266"/>
      <c r="AA11" s="146">
        <f>SUM(R11:Z11)</f>
        <v>100</v>
      </c>
      <c r="AB11" s="94"/>
      <c r="AC11" s="320">
        <v>22</v>
      </c>
      <c r="AD11" s="260" t="str">
        <f t="shared" ca="1" si="2"/>
        <v>調査対象学年の児童のうち，就学援助を受けている児童の割合</v>
      </c>
      <c r="AE11" s="339"/>
      <c r="AF11" s="339"/>
      <c r="AG11" s="359"/>
      <c r="AH11" s="359"/>
      <c r="AI11" s="359"/>
      <c r="AJ11" s="359"/>
      <c r="AK11" s="359" t="s">
        <v>570</v>
      </c>
      <c r="AL11" s="359"/>
      <c r="AM11" s="359"/>
      <c r="AN11" s="339"/>
      <c r="AO11" s="332"/>
      <c r="AP11" s="94"/>
      <c r="AR11" t="s">
        <v>188</v>
      </c>
      <c r="AS11" t="s">
        <v>188</v>
      </c>
      <c r="AT11">
        <f>IF(COUNTIF($AR:$AR,AS11)=1,MAX($AT$7:AT10)+1,"")</f>
        <v>5</v>
      </c>
    </row>
    <row r="12" spans="1:46" ht="39.950000000000003" customHeight="1">
      <c r="B12" s="66"/>
      <c r="C12" s="507"/>
      <c r="D12" s="491" t="s">
        <v>11</v>
      </c>
      <c r="E12" s="492"/>
      <c r="F12" s="481">
        <v>55.6</v>
      </c>
      <c r="G12" s="482"/>
      <c r="H12" s="482"/>
      <c r="I12" s="514"/>
      <c r="J12" s="485" t="s">
        <v>546</v>
      </c>
      <c r="K12" s="486"/>
      <c r="L12" s="481">
        <v>44.4</v>
      </c>
      <c r="M12" s="482"/>
      <c r="N12" s="522"/>
      <c r="O12" s="66"/>
      <c r="P12" s="320">
        <v>15</v>
      </c>
      <c r="Q12" s="262" t="str">
        <f t="shared" ref="Q12:Q26" ca="1" si="3">IF(P12&lt;&gt;"",INDIRECT("'基礎データ（質問紙）'!B"&amp;2*P12+3),"")</f>
        <v>土曜日や日曜日など学校が休みの日に，１日当たりどれくらいの時間，勉強をしますか（学習塾で勉強している時間や家庭教師に教わっている時間も含む）</v>
      </c>
      <c r="R12" s="266">
        <v>0</v>
      </c>
      <c r="S12" s="266">
        <v>5.6</v>
      </c>
      <c r="T12" s="266">
        <v>0</v>
      </c>
      <c r="U12" s="266">
        <v>11.1</v>
      </c>
      <c r="V12" s="266">
        <v>27.8</v>
      </c>
      <c r="W12" s="266">
        <v>55.6</v>
      </c>
      <c r="X12" s="266"/>
      <c r="Y12" s="266"/>
      <c r="Z12" s="266"/>
      <c r="AA12" s="147"/>
      <c r="AB12" s="94"/>
      <c r="AC12" s="320">
        <v>27</v>
      </c>
      <c r="AD12" s="260" t="str">
        <f t="shared" ca="1" si="2"/>
        <v>調査対象学年の児童に対して，前年度に，長期休業日を利用した補充的な学習サポートを実施しましたか（実施した日数の累計）</v>
      </c>
      <c r="AE12" s="339"/>
      <c r="AF12" s="339"/>
      <c r="AG12" s="339" t="s">
        <v>570</v>
      </c>
      <c r="AH12" s="339"/>
      <c r="AI12" s="339"/>
      <c r="AJ12" s="339"/>
      <c r="AK12" s="339"/>
      <c r="AL12" s="339"/>
      <c r="AM12" s="339"/>
      <c r="AN12" s="339"/>
      <c r="AO12" s="333"/>
      <c r="AP12" s="94"/>
      <c r="AQ12" s="38"/>
      <c r="AR12" t="str">
        <f>IF(P13&lt;&gt;"","(5)児童質問紙より(2)","")</f>
        <v>(5)児童質問紙より(2)</v>
      </c>
      <c r="AS12" t="s">
        <v>189</v>
      </c>
      <c r="AT12">
        <f>IF(COUNTIF($AR:$AR,AS12)=1,MAX($AT$7:AT11)+1,"")</f>
        <v>6</v>
      </c>
    </row>
    <row r="13" spans="1:46" ht="39.950000000000003" customHeight="1" thickBot="1">
      <c r="A13" t="s">
        <v>52</v>
      </c>
      <c r="B13" s="66"/>
      <c r="C13" s="508"/>
      <c r="D13" s="483" t="s">
        <v>547</v>
      </c>
      <c r="E13" s="484"/>
      <c r="F13" s="519">
        <v>41.1</v>
      </c>
      <c r="G13" s="520"/>
      <c r="H13" s="521"/>
      <c r="I13" s="515"/>
      <c r="J13" s="489" t="s">
        <v>548</v>
      </c>
      <c r="K13" s="490"/>
      <c r="L13" s="526" t="s">
        <v>237</v>
      </c>
      <c r="M13" s="527"/>
      <c r="N13" s="528"/>
      <c r="O13" s="66"/>
      <c r="P13" s="320">
        <v>17</v>
      </c>
      <c r="Q13" s="262" t="str">
        <f t="shared" ca="1" si="3"/>
        <v>学校の授業時間以外に，普段（月～金曜日），１日当たりどれくらいの時間，読書をしますか（教科書や参考書，漫画や雑誌は除く）</v>
      </c>
      <c r="R13" s="266">
        <v>0</v>
      </c>
      <c r="S13" s="266">
        <v>5.6</v>
      </c>
      <c r="T13" s="266">
        <v>22.2</v>
      </c>
      <c r="U13" s="266">
        <v>0</v>
      </c>
      <c r="V13" s="266">
        <v>16.7</v>
      </c>
      <c r="W13" s="266">
        <v>55.6</v>
      </c>
      <c r="X13" s="266"/>
      <c r="Y13" s="266"/>
      <c r="Z13" s="266"/>
      <c r="AA13" s="148"/>
      <c r="AB13" s="94"/>
      <c r="AC13" s="320">
        <v>33</v>
      </c>
      <c r="AD13" s="260" t="str">
        <f t="shared" ca="1" si="2"/>
        <v>児童の姿や地域の現状等に関する調査や各種データ等に基づき，教育課程を編成し，実施し，評価して改善を図る一連のＰＤＣＡサイクルを確立していますか</v>
      </c>
      <c r="AE13" s="339"/>
      <c r="AF13" s="339" t="s">
        <v>570</v>
      </c>
      <c r="AG13" s="339"/>
      <c r="AH13" s="339"/>
      <c r="AI13" s="339"/>
      <c r="AJ13" s="339"/>
      <c r="AK13" s="339"/>
      <c r="AL13" s="339"/>
      <c r="AM13" s="339"/>
      <c r="AN13" s="339"/>
      <c r="AO13" s="95"/>
      <c r="AP13" s="94"/>
      <c r="AQ13" s="38"/>
      <c r="AR13" t="str">
        <f>IF(P18&lt;&gt;"","(5)児童質問紙より(3)","")</f>
        <v>(5)児童質問紙より(3)</v>
      </c>
      <c r="AS13" t="s">
        <v>190</v>
      </c>
      <c r="AT13">
        <f>IF(COUNTIF($AR:$AR,AS13)=1,MAX($AT$7:AT12)+1,"")</f>
        <v>7</v>
      </c>
    </row>
    <row r="14" spans="1:46" ht="39.950000000000003" customHeight="1" thickBot="1">
      <c r="A14" t="s">
        <v>53</v>
      </c>
      <c r="B14" s="66"/>
      <c r="C14" s="137"/>
      <c r="E14" s="123"/>
      <c r="H14" s="133"/>
      <c r="I14" s="133"/>
      <c r="J14" s="122"/>
      <c r="K14" s="122"/>
      <c r="L14" s="132"/>
      <c r="M14" s="132"/>
      <c r="N14" s="133"/>
      <c r="O14" s="66"/>
      <c r="P14" s="320">
        <v>18</v>
      </c>
      <c r="Q14" s="262" t="str">
        <f t="shared" ca="1" si="3"/>
        <v>昼休みや放課後，学校が休みの日に，本（教科書や参考書，漫画や雑誌は除く）を読んだり，借りたりするために，学校図書館・学校図書室や地域の図書館にどれくらい行きますか</v>
      </c>
      <c r="R14" s="266">
        <v>5.6</v>
      </c>
      <c r="S14" s="266">
        <v>0</v>
      </c>
      <c r="T14" s="266">
        <v>11.1</v>
      </c>
      <c r="U14" s="266">
        <v>22.2</v>
      </c>
      <c r="V14" s="266">
        <v>61.1</v>
      </c>
      <c r="W14" s="266"/>
      <c r="X14" s="266"/>
      <c r="Y14" s="266"/>
      <c r="Z14" s="266"/>
      <c r="AA14" s="149"/>
      <c r="AB14" s="94"/>
      <c r="AC14" s="320">
        <v>53</v>
      </c>
      <c r="AD14" s="260" t="str">
        <f t="shared" ca="1" si="2"/>
        <v>調査対象学年の児童に対して，前年度までに，学校生活の中で，児童一人一人のよい点や可能性を見付け，児童に伝えるなど積極的に評価しましたか</v>
      </c>
      <c r="AE14" s="339"/>
      <c r="AF14" s="339" t="s">
        <v>570</v>
      </c>
      <c r="AG14" s="339"/>
      <c r="AH14" s="339"/>
      <c r="AI14" s="339"/>
      <c r="AJ14" s="339"/>
      <c r="AK14" s="339"/>
      <c r="AL14" s="339"/>
      <c r="AM14" s="339"/>
      <c r="AN14" s="339"/>
      <c r="AO14" s="95"/>
      <c r="AP14" s="94"/>
      <c r="AQ14" s="38"/>
      <c r="AR14" t="str">
        <f>IF(P23&lt;&gt;"","(5)児童質問紙より(4)","")</f>
        <v>(5)児童質問紙より(4)</v>
      </c>
      <c r="AS14" t="s">
        <v>203</v>
      </c>
      <c r="AT14">
        <f>IF(COUNTIF($AR:$AR,AS14)=1,MAX($AT$7:AT13)+1,"")</f>
        <v>8</v>
      </c>
    </row>
    <row r="15" spans="1:46" ht="39.950000000000003" customHeight="1">
      <c r="A15" t="s">
        <v>54</v>
      </c>
      <c r="B15" s="66"/>
      <c r="C15" s="506" t="s">
        <v>170</v>
      </c>
      <c r="D15" s="487" t="s">
        <v>55</v>
      </c>
      <c r="E15" s="488"/>
      <c r="F15" s="530">
        <v>57.6</v>
      </c>
      <c r="G15" s="531"/>
      <c r="H15" s="532"/>
      <c r="I15" s="513" t="s">
        <v>238</v>
      </c>
      <c r="J15" s="487" t="s">
        <v>234</v>
      </c>
      <c r="K15" s="488"/>
      <c r="L15" s="530">
        <v>24.8</v>
      </c>
      <c r="M15" s="531"/>
      <c r="N15" s="532"/>
      <c r="O15" s="66"/>
      <c r="P15" s="211">
        <v>19</v>
      </c>
      <c r="Q15" s="262" t="str">
        <f t="shared" ca="1" si="3"/>
        <v>家の人（兄弟姉妹を除く）と学校での出来事について話をしますか</v>
      </c>
      <c r="R15" s="266">
        <v>22.2</v>
      </c>
      <c r="S15" s="266">
        <v>33.299999999999997</v>
      </c>
      <c r="T15" s="266">
        <v>22.2</v>
      </c>
      <c r="U15" s="266">
        <v>22.2</v>
      </c>
      <c r="V15" s="266"/>
      <c r="W15" s="266"/>
      <c r="X15" s="266"/>
      <c r="Y15" s="266"/>
      <c r="Z15" s="266"/>
      <c r="AA15" s="144">
        <f>SUM(R15:Z15)</f>
        <v>99.9</v>
      </c>
      <c r="AB15" s="94"/>
      <c r="AC15" s="320">
        <v>60</v>
      </c>
      <c r="AD15" s="260" t="str">
        <f t="shared" ca="1" si="2"/>
        <v>平成２７年度全国学力・学習状況調査の自校の分析結果について，調査対象学年・教科だけではなく，学校全体で教育活動を改善するために活用しましたか</v>
      </c>
      <c r="AE15" s="339" t="s">
        <v>570</v>
      </c>
      <c r="AF15" s="339"/>
      <c r="AG15" s="339"/>
      <c r="AH15" s="339"/>
      <c r="AI15" s="339"/>
      <c r="AJ15" s="339"/>
      <c r="AK15" s="339"/>
      <c r="AL15" s="339"/>
      <c r="AM15" s="339"/>
      <c r="AN15" s="339"/>
      <c r="AO15" s="95"/>
      <c r="AP15" s="94"/>
      <c r="AQ15" s="38"/>
      <c r="AR15" t="s">
        <v>184</v>
      </c>
      <c r="AS15" t="s">
        <v>184</v>
      </c>
      <c r="AT15">
        <f>IF(COUNTIF($AR:$AR,AS15)=1,MAX($AT$7:AT14)+1,"")</f>
        <v>9</v>
      </c>
    </row>
    <row r="16" spans="1:46" ht="39.950000000000003" customHeight="1" thickBot="1">
      <c r="B16" s="66"/>
      <c r="C16" s="507"/>
      <c r="D16" s="516" t="s">
        <v>46</v>
      </c>
      <c r="E16" s="511"/>
      <c r="F16" s="519">
        <v>3.1</v>
      </c>
      <c r="G16" s="520"/>
      <c r="H16" s="529"/>
      <c r="I16" s="514"/>
      <c r="J16" s="516" t="s">
        <v>46</v>
      </c>
      <c r="K16" s="511"/>
      <c r="L16" s="519">
        <v>9</v>
      </c>
      <c r="M16" s="520"/>
      <c r="N16" s="529"/>
      <c r="O16" s="66"/>
      <c r="P16" s="211">
        <v>21</v>
      </c>
      <c r="Q16" s="261" t="str">
        <f t="shared" ref="Q16:Q19" ca="1" si="4">IF(P16&lt;&gt;"",INDIRECT("'基礎データ（質問紙）'!B"&amp;2*P16+3),"")</f>
        <v>家で，自分で計画を立てて勉強をしていますか</v>
      </c>
      <c r="R16" s="266">
        <v>5.6</v>
      </c>
      <c r="S16" s="266">
        <v>33.299999999999997</v>
      </c>
      <c r="T16" s="266">
        <v>38.9</v>
      </c>
      <c r="U16" s="266">
        <v>22.2</v>
      </c>
      <c r="V16" s="266"/>
      <c r="W16" s="266"/>
      <c r="X16" s="266"/>
      <c r="Y16" s="266"/>
      <c r="Z16" s="266"/>
      <c r="AA16" s="145">
        <f>SUM(R16:Z16)</f>
        <v>100</v>
      </c>
      <c r="AB16" s="94"/>
      <c r="AC16" s="320">
        <v>61</v>
      </c>
      <c r="AD16" s="260" t="str">
        <f t="shared" ca="1" si="2"/>
        <v>平成２７年度全国学力・学習状況調査の自校の結果について，保護者や地域の人たちに対して公表や説明を行いましたか（学校のホームページや学校だより等への掲載，保護者会等での説明を含む）</v>
      </c>
      <c r="AE16" s="339" t="s">
        <v>570</v>
      </c>
      <c r="AF16" s="339"/>
      <c r="AG16" s="339"/>
      <c r="AH16" s="339"/>
      <c r="AI16" s="339"/>
      <c r="AJ16" s="339"/>
      <c r="AK16" s="339"/>
      <c r="AL16" s="339"/>
      <c r="AM16" s="339"/>
      <c r="AN16" s="339"/>
      <c r="AO16" s="95"/>
      <c r="AP16" s="94"/>
      <c r="AQ16" s="38"/>
      <c r="AR16" t="str">
        <f>IF(AC13&lt;&gt;"","(6)学校質問紙より(2)","")</f>
        <v>(6)学校質問紙より(2)</v>
      </c>
      <c r="AS16" t="s">
        <v>185</v>
      </c>
      <c r="AT16">
        <f>IF(COUNTIF($AR:$AR,AS16)=1,MAX($AT$7:AT15)+1,"")</f>
        <v>10</v>
      </c>
    </row>
    <row r="17" spans="1:46" ht="39.950000000000003" customHeight="1">
      <c r="B17" s="66"/>
      <c r="C17" s="507"/>
      <c r="D17" s="478" t="s">
        <v>50</v>
      </c>
      <c r="E17" s="479"/>
      <c r="F17" s="523" t="s">
        <v>235</v>
      </c>
      <c r="G17" s="524"/>
      <c r="H17" s="525"/>
      <c r="I17" s="514"/>
      <c r="J17" s="479" t="s">
        <v>236</v>
      </c>
      <c r="K17" s="480"/>
      <c r="L17" s="523" t="s">
        <v>235</v>
      </c>
      <c r="M17" s="524"/>
      <c r="N17" s="525"/>
      <c r="O17" s="66"/>
      <c r="P17" s="211">
        <v>32</v>
      </c>
      <c r="Q17" s="261" t="str">
        <f ca="1">IF(P17&lt;&gt;"",INDIRECT("'基礎データ（質問紙）'!B"&amp;2*P17+3),"")</f>
        <v>先生は，あなたのよいところを認めてくれていると思いますか</v>
      </c>
      <c r="R17" s="266">
        <v>61.1</v>
      </c>
      <c r="S17" s="266">
        <v>27.8</v>
      </c>
      <c r="T17" s="266">
        <v>5.6</v>
      </c>
      <c r="U17" s="266">
        <v>5.6</v>
      </c>
      <c r="V17" s="266"/>
      <c r="W17" s="266"/>
      <c r="X17" s="266"/>
      <c r="Y17" s="266"/>
      <c r="Z17" s="266"/>
      <c r="AA17" s="145">
        <f>SUM(R17:Z17)</f>
        <v>100.1</v>
      </c>
      <c r="AB17" s="94"/>
      <c r="AC17" s="320">
        <v>62</v>
      </c>
      <c r="AD17" s="260" t="str">
        <f t="shared" ca="1" si="2"/>
        <v>平成２７年度全国学力・学習状況調査や学校評価の自校の結果等を踏まえた学力向上のための取組について，保護者や地域の人たちに対して働きかけを行いましたか</v>
      </c>
      <c r="AE17" s="339"/>
      <c r="AF17" s="339" t="s">
        <v>570</v>
      </c>
      <c r="AG17" s="339"/>
      <c r="AH17" s="339"/>
      <c r="AI17" s="339"/>
      <c r="AJ17" s="339"/>
      <c r="AK17" s="339"/>
      <c r="AL17" s="339"/>
      <c r="AM17" s="339"/>
      <c r="AN17" s="339"/>
      <c r="AO17" s="95"/>
      <c r="AP17" s="94"/>
      <c r="AQ17" s="25"/>
      <c r="AR17" t="str">
        <f>IF(AC18&lt;&gt;"","(6)学校質問紙より(3)","")</f>
        <v>(6)学校質問紙より(3)</v>
      </c>
      <c r="AS17" t="s">
        <v>186</v>
      </c>
      <c r="AT17">
        <f>IF(COUNTIF($AR:$AR,AS17)=1,MAX($AT$7:AT16)+1,"")</f>
        <v>11</v>
      </c>
    </row>
    <row r="18" spans="1:46" ht="39.950000000000003" customHeight="1">
      <c r="B18" s="66"/>
      <c r="C18" s="507"/>
      <c r="D18" s="509" t="s">
        <v>3</v>
      </c>
      <c r="E18" s="510"/>
      <c r="F18" s="481">
        <v>63.9</v>
      </c>
      <c r="G18" s="482"/>
      <c r="H18" s="522"/>
      <c r="I18" s="514"/>
      <c r="J18" s="509" t="s">
        <v>3</v>
      </c>
      <c r="K18" s="510"/>
      <c r="L18" s="481">
        <v>25.9</v>
      </c>
      <c r="M18" s="482"/>
      <c r="N18" s="522"/>
      <c r="O18" s="66"/>
      <c r="P18" s="211">
        <v>33</v>
      </c>
      <c r="Q18" s="261" t="str">
        <f t="shared" ca="1" si="4"/>
        <v>先生は，授業やテストで間違えたところや，理解していないところについて，分かるまで教えてくれますか</v>
      </c>
      <c r="R18" s="266">
        <v>61.1</v>
      </c>
      <c r="S18" s="266">
        <v>22.2</v>
      </c>
      <c r="T18" s="266">
        <v>11.1</v>
      </c>
      <c r="U18" s="266">
        <v>5.6</v>
      </c>
      <c r="V18" s="266"/>
      <c r="W18" s="266"/>
      <c r="X18" s="266"/>
      <c r="Y18" s="266"/>
      <c r="Z18" s="266"/>
      <c r="AA18" s="145">
        <f>SUM(R18:Z18)</f>
        <v>99.999999999999986</v>
      </c>
      <c r="AB18" s="94"/>
      <c r="AC18" s="320">
        <v>92</v>
      </c>
      <c r="AD18" s="260" t="str">
        <f t="shared" ca="1" si="2"/>
        <v>調査対象学年の児童に対して，前年度までに，国語の指導として，家庭学習の課題（宿題）を与えましたか</v>
      </c>
      <c r="AE18" s="339" t="s">
        <v>570</v>
      </c>
      <c r="AF18" s="339"/>
      <c r="AG18" s="339"/>
      <c r="AH18" s="339"/>
      <c r="AI18" s="339"/>
      <c r="AJ18" s="339"/>
      <c r="AK18" s="339"/>
      <c r="AL18" s="339"/>
      <c r="AM18" s="339"/>
      <c r="AN18" s="339"/>
      <c r="AO18" s="95"/>
      <c r="AP18" s="94"/>
      <c r="AQ18" s="25"/>
      <c r="AR18" t="str">
        <f>IF(AC23&lt;&gt;"","(6)学校質問紙より(4)","")</f>
        <v>(6)学校質問紙より(4)</v>
      </c>
      <c r="AS18" t="s">
        <v>204</v>
      </c>
    </row>
    <row r="19" spans="1:46" ht="39.950000000000003" customHeight="1">
      <c r="A19" t="s">
        <v>52</v>
      </c>
      <c r="B19" s="66"/>
      <c r="C19" s="507"/>
      <c r="D19" s="509" t="s">
        <v>4</v>
      </c>
      <c r="E19" s="510"/>
      <c r="F19" s="481">
        <v>58.3</v>
      </c>
      <c r="G19" s="482"/>
      <c r="H19" s="522"/>
      <c r="I19" s="514"/>
      <c r="J19" s="509" t="s">
        <v>4</v>
      </c>
      <c r="K19" s="510"/>
      <c r="L19" s="481">
        <v>31.1</v>
      </c>
      <c r="M19" s="482"/>
      <c r="N19" s="522"/>
      <c r="O19" s="66"/>
      <c r="P19" s="211">
        <v>35</v>
      </c>
      <c r="Q19" s="262" t="str">
        <f t="shared" ca="1" si="4"/>
        <v>地域や社会で起こっている問題や出来事に関心がありますか</v>
      </c>
      <c r="R19" s="266">
        <v>33.299999999999997</v>
      </c>
      <c r="S19" s="266">
        <v>16.7</v>
      </c>
      <c r="T19" s="266">
        <v>16.7</v>
      </c>
      <c r="U19" s="266">
        <v>33.299999999999997</v>
      </c>
      <c r="V19" s="266"/>
      <c r="W19" s="266"/>
      <c r="X19" s="266"/>
      <c r="Y19" s="266"/>
      <c r="Z19" s="266"/>
      <c r="AA19" s="146">
        <f>SUM(R19:Z19)</f>
        <v>100</v>
      </c>
      <c r="AB19" s="94"/>
      <c r="AC19" s="320">
        <v>94</v>
      </c>
      <c r="AD19" s="260" t="str">
        <f t="shared" ca="1" si="2"/>
        <v>調査対象学年の児童に対して，前年度までに，算数の指導として，家庭学習の課題（宿題）を与えましたか</v>
      </c>
      <c r="AE19" s="339" t="s">
        <v>570</v>
      </c>
      <c r="AF19" s="339"/>
      <c r="AG19" s="339"/>
      <c r="AH19" s="339"/>
      <c r="AI19" s="339"/>
      <c r="AJ19" s="339"/>
      <c r="AK19" s="339"/>
      <c r="AL19" s="339"/>
      <c r="AM19" s="339"/>
      <c r="AN19" s="339"/>
      <c r="AO19" s="95"/>
      <c r="AP19" s="94"/>
      <c r="AQ19" s="26"/>
      <c r="AR19" t="str">
        <f>IFERROR(SUBSTITUTE(INDEX(book,#REF!),"["&amp;doc&amp;"]",""),"")</f>
        <v/>
      </c>
    </row>
    <row r="20" spans="1:46" ht="39.950000000000003" customHeight="1">
      <c r="A20" t="s">
        <v>53</v>
      </c>
      <c r="B20" s="66"/>
      <c r="C20" s="507"/>
      <c r="D20" s="509" t="s">
        <v>5</v>
      </c>
      <c r="E20" s="510"/>
      <c r="F20" s="481">
        <v>52.8</v>
      </c>
      <c r="G20" s="482"/>
      <c r="H20" s="522"/>
      <c r="I20" s="514"/>
      <c r="J20" s="509" t="s">
        <v>5</v>
      </c>
      <c r="K20" s="510"/>
      <c r="L20" s="481">
        <v>25.9</v>
      </c>
      <c r="M20" s="482"/>
      <c r="N20" s="522"/>
      <c r="O20" s="66"/>
      <c r="P20" s="320">
        <v>38</v>
      </c>
      <c r="Q20" s="262" t="str">
        <f t="shared" ca="1" si="3"/>
        <v>テレビのニュース番組やインターネットのニュースを見ますか（携帯電話やスマートフォンを使ってインターネットのニュースを見る場合も含む）</v>
      </c>
      <c r="R20" s="266">
        <v>38.9</v>
      </c>
      <c r="S20" s="266">
        <v>22.2</v>
      </c>
      <c r="T20" s="266">
        <v>33.299999999999997</v>
      </c>
      <c r="U20" s="266">
        <v>5.6</v>
      </c>
      <c r="V20" s="266"/>
      <c r="W20" s="266"/>
      <c r="X20" s="266"/>
      <c r="Y20" s="266"/>
      <c r="Z20" s="266"/>
      <c r="AA20" s="149"/>
      <c r="AB20" s="94"/>
      <c r="AC20" s="320">
        <v>96</v>
      </c>
      <c r="AD20" s="260" t="str">
        <f t="shared" ca="1" si="2"/>
        <v>調査対象学年の児童に対して，前年度までに，保護者に対して児童の家庭学習を促すような働きかけを行いましたか（国語／算数共通）</v>
      </c>
      <c r="AE20" s="339" t="s">
        <v>570</v>
      </c>
      <c r="AF20" s="339"/>
      <c r="AG20" s="339"/>
      <c r="AH20" s="339"/>
      <c r="AI20" s="339"/>
      <c r="AJ20" s="339"/>
      <c r="AK20" s="339"/>
      <c r="AL20" s="339"/>
      <c r="AM20" s="339"/>
      <c r="AN20" s="339"/>
      <c r="AO20" s="95"/>
      <c r="AP20" s="94"/>
      <c r="AQ20" s="38"/>
      <c r="AR20" t="str">
        <f>IFERROR(SUBSTITUTE(INDEX(book,#REF!),"["&amp;doc&amp;"]",""),"")</f>
        <v/>
      </c>
    </row>
    <row r="21" spans="1:46" ht="39.950000000000003" customHeight="1" thickBot="1">
      <c r="A21" t="s">
        <v>54</v>
      </c>
      <c r="B21" s="66"/>
      <c r="C21" s="508"/>
      <c r="D21" s="517" t="s">
        <v>6</v>
      </c>
      <c r="E21" s="518"/>
      <c r="F21" s="519">
        <v>35.200000000000003</v>
      </c>
      <c r="G21" s="520"/>
      <c r="H21" s="529"/>
      <c r="I21" s="515"/>
      <c r="J21" s="517" t="s">
        <v>6</v>
      </c>
      <c r="K21" s="518"/>
      <c r="L21" s="519">
        <v>14.8</v>
      </c>
      <c r="M21" s="520"/>
      <c r="N21" s="529"/>
      <c r="O21" s="66"/>
      <c r="P21" s="320">
        <v>59</v>
      </c>
      <c r="Q21" s="262" t="str">
        <f t="shared" ca="1" si="3"/>
        <v>学級の友達との間で話し合う活動を通じて，自分の考えを深めたり，広げたりすることができていると思いますか</v>
      </c>
      <c r="R21" s="266">
        <v>5.6</v>
      </c>
      <c r="S21" s="266">
        <v>72.2</v>
      </c>
      <c r="T21" s="266">
        <v>22.2</v>
      </c>
      <c r="U21" s="266">
        <v>0</v>
      </c>
      <c r="V21" s="266"/>
      <c r="W21" s="266"/>
      <c r="X21" s="266"/>
      <c r="Y21" s="266"/>
      <c r="Z21" s="266"/>
      <c r="AA21" s="150"/>
      <c r="AB21" s="94"/>
      <c r="AC21" s="320">
        <v>101</v>
      </c>
      <c r="AD21" s="260" t="str">
        <f t="shared" ca="1" si="2"/>
        <v>校長のリーダーシップのもと，研修リーダー等を校内に設け，校内研修の実施計画を整備するなど，組織的，継続的な研修を行っていますか</v>
      </c>
      <c r="AE21" s="339" t="s">
        <v>570</v>
      </c>
      <c r="AF21" s="339"/>
      <c r="AG21" s="339"/>
      <c r="AH21" s="339"/>
      <c r="AI21" s="339"/>
      <c r="AJ21" s="339"/>
      <c r="AK21" s="339"/>
      <c r="AL21" s="339"/>
      <c r="AM21" s="339"/>
      <c r="AN21" s="339"/>
      <c r="AO21" s="95"/>
      <c r="AP21" s="94"/>
      <c r="AQ21" s="38"/>
      <c r="AR21" t="str">
        <f>IFERROR(SUBSTITUTE(INDEX(book,#REF!),"["&amp;doc&amp;"]",""),"")</f>
        <v/>
      </c>
    </row>
    <row r="22" spans="1:46" ht="39.950000000000003" customHeight="1">
      <c r="B22" s="66"/>
      <c r="H22" s="132"/>
      <c r="I22" s="132"/>
      <c r="N22" s="132"/>
      <c r="O22" s="66"/>
      <c r="P22" s="320">
        <v>60</v>
      </c>
      <c r="Q22" s="262" t="str">
        <f t="shared" ca="1" si="3"/>
        <v>授業の中で分からないことがあったら，どうすることが多いですか</v>
      </c>
      <c r="R22" s="266">
        <v>33.299999999999997</v>
      </c>
      <c r="S22" s="266">
        <v>16.7</v>
      </c>
      <c r="T22" s="266">
        <v>27.8</v>
      </c>
      <c r="U22" s="266">
        <v>0</v>
      </c>
      <c r="V22" s="266">
        <v>5.6</v>
      </c>
      <c r="W22" s="266">
        <v>16.7</v>
      </c>
      <c r="X22" s="266">
        <v>0</v>
      </c>
      <c r="Y22" s="266"/>
      <c r="Z22" s="266"/>
      <c r="AA22" s="150"/>
      <c r="AB22" s="94"/>
      <c r="AC22" s="320">
        <v>105</v>
      </c>
      <c r="AD22" s="260" t="str">
        <f t="shared" ca="1" si="2"/>
        <v>教員が，他校や外部の研修機関などの学校外での研修に積極的に参加できるようにしていますか</v>
      </c>
      <c r="AE22" s="339" t="s">
        <v>570</v>
      </c>
      <c r="AF22" s="339"/>
      <c r="AG22" s="339"/>
      <c r="AH22" s="339"/>
      <c r="AI22" s="339"/>
      <c r="AJ22" s="339"/>
      <c r="AK22" s="339"/>
      <c r="AL22" s="339"/>
      <c r="AM22" s="339"/>
      <c r="AN22" s="339"/>
      <c r="AO22" s="95"/>
      <c r="AP22" s="94"/>
      <c r="AQ22" s="38"/>
      <c r="AR22" t="str">
        <f>IFERROR(SUBSTITUTE(INDEX(book,#REF!),"["&amp;doc&amp;"]",""),"")</f>
        <v/>
      </c>
    </row>
    <row r="23" spans="1:46" ht="39.950000000000003" customHeight="1">
      <c r="B23" s="66"/>
      <c r="H23" s="132"/>
      <c r="I23" s="132"/>
      <c r="N23" s="132"/>
      <c r="O23" s="66"/>
      <c r="P23" s="320">
        <v>61</v>
      </c>
      <c r="Q23" s="262" t="str">
        <f t="shared" ca="1" si="3"/>
        <v>国語の勉強は好きですか</v>
      </c>
      <c r="R23" s="266">
        <v>11.1</v>
      </c>
      <c r="S23" s="266">
        <v>33.299999999999997</v>
      </c>
      <c r="T23" s="266">
        <v>38.9</v>
      </c>
      <c r="U23" s="266">
        <v>16.7</v>
      </c>
      <c r="V23" s="266"/>
      <c r="W23" s="266"/>
      <c r="X23" s="266"/>
      <c r="Y23" s="266"/>
      <c r="Z23" s="266"/>
      <c r="AA23" s="150"/>
      <c r="AB23" s="94"/>
      <c r="AC23" s="320">
        <v>108</v>
      </c>
      <c r="AD23" s="260" t="str">
        <f t="shared" ca="1" si="2"/>
        <v>コンピュータ等の情報通信技術を活用して，子供同士が教え合い学び合うなどの学習（協働学習）や課題発見・解決型の学習指導を学ぶ校内研修を行っていますか</v>
      </c>
      <c r="AE23" s="339"/>
      <c r="AF23" s="339" t="s">
        <v>570</v>
      </c>
      <c r="AG23" s="339"/>
      <c r="AH23" s="339"/>
      <c r="AI23" s="339"/>
      <c r="AJ23" s="339"/>
      <c r="AK23" s="339"/>
      <c r="AL23" s="339"/>
      <c r="AM23" s="339"/>
      <c r="AN23" s="339"/>
      <c r="AO23" s="95"/>
      <c r="AP23" s="94"/>
      <c r="AQ23" s="38"/>
      <c r="AR23" t="str">
        <f>IFERROR(SUBSTITUTE(INDEX(book,#REF!),"["&amp;doc&amp;"]",""),"")</f>
        <v/>
      </c>
    </row>
    <row r="24" spans="1:46" ht="39.950000000000003" customHeight="1" thickBot="1">
      <c r="B24" s="66"/>
      <c r="H24" s="132"/>
      <c r="I24" s="132"/>
      <c r="N24" s="132"/>
      <c r="O24" s="66"/>
      <c r="P24" s="320">
        <v>64</v>
      </c>
      <c r="Q24" s="262" t="str">
        <f t="shared" ca="1" si="3"/>
        <v>読書は好きですか</v>
      </c>
      <c r="R24" s="266">
        <v>27.8</v>
      </c>
      <c r="S24" s="266">
        <v>11.1</v>
      </c>
      <c r="T24" s="266">
        <v>38.9</v>
      </c>
      <c r="U24" s="266">
        <v>22.2</v>
      </c>
      <c r="V24" s="266"/>
      <c r="W24" s="266"/>
      <c r="X24" s="266"/>
      <c r="Y24" s="266"/>
      <c r="Z24" s="266"/>
      <c r="AA24" s="151"/>
      <c r="AB24" s="94"/>
      <c r="AC24" s="320">
        <v>109</v>
      </c>
      <c r="AD24" s="260" t="str">
        <f t="shared" ca="1" si="2"/>
        <v>授業研究を伴う校内研修を前年度に何回実施しましたか</v>
      </c>
      <c r="AE24" s="339"/>
      <c r="AF24" s="339" t="s">
        <v>570</v>
      </c>
      <c r="AG24" s="339"/>
      <c r="AH24" s="339"/>
      <c r="AI24" s="339"/>
      <c r="AJ24" s="339"/>
      <c r="AK24" s="339"/>
      <c r="AL24" s="339"/>
      <c r="AM24" s="339"/>
      <c r="AN24" s="339"/>
      <c r="AO24" s="95"/>
      <c r="AP24" s="94"/>
      <c r="AQ24" s="38"/>
      <c r="AR24" t="str">
        <f>IFERROR(SUBSTITUTE(INDEX(book,#REF!),"["&amp;doc&amp;"]",""),"")</f>
        <v/>
      </c>
    </row>
    <row r="25" spans="1:46" ht="39.950000000000003" customHeight="1">
      <c r="B25" s="66"/>
      <c r="H25" s="132"/>
      <c r="I25" s="132"/>
      <c r="N25" s="132"/>
      <c r="O25" s="66"/>
      <c r="P25" s="320">
        <v>71</v>
      </c>
      <c r="Q25" s="262" t="str">
        <f t="shared" ca="1" si="3"/>
        <v>算数の勉強は好きですか</v>
      </c>
      <c r="R25" s="266">
        <v>11.1</v>
      </c>
      <c r="S25" s="266">
        <v>33.299999999999997</v>
      </c>
      <c r="T25" s="266">
        <v>50</v>
      </c>
      <c r="U25" s="266">
        <v>5.6</v>
      </c>
      <c r="V25" s="266"/>
      <c r="W25" s="266"/>
      <c r="X25" s="266"/>
      <c r="Y25" s="266"/>
      <c r="Z25" s="266"/>
      <c r="AA25" s="147"/>
      <c r="AB25" s="140"/>
      <c r="AC25" s="320">
        <v>114</v>
      </c>
      <c r="AD25" s="260" t="str">
        <f t="shared" ca="1" si="2"/>
        <v>学校全体の学力傾向や課題について，全教職員の間で共有していますか</v>
      </c>
      <c r="AE25" s="339"/>
      <c r="AF25" s="339" t="s">
        <v>570</v>
      </c>
      <c r="AG25" s="339"/>
      <c r="AH25" s="339"/>
      <c r="AI25" s="339"/>
      <c r="AJ25" s="339"/>
      <c r="AK25" s="339"/>
      <c r="AL25" s="339"/>
      <c r="AM25" s="339"/>
      <c r="AN25" s="339"/>
      <c r="AO25" s="122"/>
      <c r="AP25" s="66"/>
      <c r="AQ25" s="25"/>
      <c r="AR25" t="str">
        <f>IFERROR(SUBSTITUTE(INDEX(book,#REF!),"["&amp;doc&amp;"]",""),"")</f>
        <v/>
      </c>
    </row>
    <row r="26" spans="1:46" ht="39.950000000000003" customHeight="1">
      <c r="B26" s="66"/>
      <c r="H26" s="132"/>
      <c r="I26" s="132"/>
      <c r="N26" s="132"/>
      <c r="O26" s="66"/>
      <c r="P26" s="320">
        <v>74</v>
      </c>
      <c r="Q26" s="261" t="str">
        <f t="shared" ca="1" si="3"/>
        <v>算数の授業で新しい問題に出合ったとき，それを解いてみたいと思いますか</v>
      </c>
      <c r="R26" s="266">
        <v>33.299999999999997</v>
      </c>
      <c r="S26" s="266">
        <v>27.8</v>
      </c>
      <c r="T26" s="266">
        <v>27.8</v>
      </c>
      <c r="U26" s="266">
        <v>11.1</v>
      </c>
      <c r="V26" s="266"/>
      <c r="W26" s="266"/>
      <c r="X26" s="266"/>
      <c r="Y26" s="266"/>
      <c r="Z26" s="266"/>
      <c r="AA26" s="147"/>
      <c r="AB26" s="140"/>
      <c r="AC26" s="320">
        <v>115</v>
      </c>
      <c r="AD26" s="260" t="str">
        <f t="shared" ca="1" si="2"/>
        <v>学級運営の状況や課題を全教職員の間で共有し，学校として組織的に取り組んでいますか</v>
      </c>
      <c r="AE26" s="339"/>
      <c r="AF26" s="339" t="s">
        <v>570</v>
      </c>
      <c r="AG26" s="339"/>
      <c r="AH26" s="339"/>
      <c r="AI26" s="339"/>
      <c r="AJ26" s="339"/>
      <c r="AK26" s="339"/>
      <c r="AL26" s="339"/>
      <c r="AM26" s="339"/>
      <c r="AN26" s="339"/>
      <c r="AO26" s="122"/>
      <c r="AP26" s="66"/>
      <c r="AQ26" s="25"/>
    </row>
    <row r="27" spans="1:46" ht="39.950000000000003" customHeight="1">
      <c r="B27" s="66"/>
      <c r="C27" s="66"/>
      <c r="D27" s="66"/>
      <c r="F27" s="66"/>
      <c r="G27" s="66"/>
      <c r="H27" s="66"/>
      <c r="I27" s="132"/>
      <c r="N27" s="132"/>
      <c r="O27" s="66"/>
      <c r="P27" s="259"/>
      <c r="Q27" s="138"/>
      <c r="R27" s="380"/>
      <c r="S27" s="380"/>
      <c r="T27" s="380"/>
      <c r="U27" s="380"/>
      <c r="V27" s="380"/>
      <c r="W27" s="380"/>
      <c r="X27" s="380"/>
      <c r="Y27" s="380"/>
      <c r="Z27" s="381"/>
      <c r="AA27" s="152"/>
      <c r="AB27" s="383"/>
      <c r="AC27" s="95"/>
      <c r="AD27" s="138"/>
      <c r="AE27" s="360"/>
      <c r="AF27" s="360"/>
      <c r="AG27" s="360"/>
      <c r="AH27" s="360"/>
      <c r="AI27" s="360"/>
      <c r="AJ27" s="360"/>
      <c r="AK27" s="360"/>
      <c r="AL27" s="360"/>
      <c r="AM27" s="360"/>
      <c r="AN27" s="360"/>
      <c r="AO27" s="122"/>
      <c r="AP27" s="66"/>
      <c r="AQ27" s="25"/>
    </row>
    <row r="28" spans="1:46" ht="39.950000000000003" customHeight="1">
      <c r="B28" s="66"/>
      <c r="C28" s="215"/>
      <c r="D28" s="215"/>
      <c r="E28" s="215"/>
      <c r="F28" s="386"/>
      <c r="G28" s="386"/>
      <c r="H28" s="384"/>
      <c r="I28" s="132"/>
      <c r="N28" s="132"/>
      <c r="O28" s="66"/>
      <c r="P28" s="259"/>
      <c r="Q28" s="138"/>
      <c r="R28" s="380"/>
      <c r="S28" s="380"/>
      <c r="T28" s="380"/>
      <c r="U28" s="380"/>
      <c r="V28" s="380"/>
      <c r="W28" s="380"/>
      <c r="X28" s="380"/>
      <c r="Y28" s="380"/>
      <c r="Z28" s="380"/>
      <c r="AA28" s="139"/>
      <c r="AB28" s="48"/>
      <c r="AC28" s="95"/>
      <c r="AD28" s="138"/>
      <c r="AE28" s="360"/>
      <c r="AF28" s="360"/>
      <c r="AG28" s="360"/>
      <c r="AH28" s="360"/>
      <c r="AI28" s="360"/>
      <c r="AJ28" s="360"/>
      <c r="AK28" s="360"/>
      <c r="AL28" s="360"/>
      <c r="AM28" s="360"/>
      <c r="AN28" s="360"/>
      <c r="AO28" s="122"/>
      <c r="AP28" s="66"/>
      <c r="AQ28" s="25"/>
    </row>
    <row r="29" spans="1:46" ht="39.950000000000003" customHeight="1">
      <c r="B29" s="66"/>
      <c r="C29" s="216"/>
      <c r="D29" s="216"/>
      <c r="E29" s="387"/>
      <c r="F29" s="388"/>
      <c r="G29" s="388"/>
      <c r="H29" s="385"/>
      <c r="I29" s="132"/>
      <c r="N29" s="132"/>
      <c r="O29" s="66"/>
      <c r="P29" s="259"/>
      <c r="Q29" s="138"/>
      <c r="R29" s="380"/>
      <c r="S29" s="380"/>
      <c r="T29" s="380"/>
      <c r="U29" s="380"/>
      <c r="V29" s="380"/>
      <c r="W29" s="380"/>
      <c r="X29" s="380"/>
      <c r="Y29" s="380"/>
      <c r="Z29" s="380"/>
      <c r="AA29" s="139"/>
      <c r="AB29" s="48"/>
      <c r="AC29" s="95"/>
      <c r="AD29" s="138"/>
      <c r="AE29" s="360"/>
      <c r="AF29" s="360"/>
      <c r="AG29" s="360"/>
      <c r="AH29" s="360"/>
      <c r="AI29" s="360"/>
      <c r="AJ29" s="360"/>
      <c r="AK29" s="360"/>
      <c r="AL29" s="360"/>
      <c r="AM29" s="360"/>
      <c r="AN29" s="360"/>
      <c r="AO29" s="122"/>
      <c r="AP29" s="66"/>
      <c r="AQ29" s="25"/>
    </row>
    <row r="30" spans="1:46" ht="39.950000000000003" customHeight="1">
      <c r="B30" s="66"/>
      <c r="C30" s="216"/>
      <c r="D30" s="216"/>
      <c r="E30" s="387"/>
      <c r="F30" s="388"/>
      <c r="G30" s="388"/>
      <c r="H30" s="385"/>
      <c r="I30" s="132"/>
      <c r="N30" s="132"/>
      <c r="O30" s="66"/>
      <c r="P30" s="259"/>
      <c r="Q30" s="138"/>
      <c r="R30" s="380"/>
      <c r="S30" s="380"/>
      <c r="T30" s="380"/>
      <c r="U30" s="380"/>
      <c r="V30" s="380"/>
      <c r="W30" s="380"/>
      <c r="X30" s="380"/>
      <c r="Y30" s="380"/>
      <c r="Z30" s="380"/>
      <c r="AA30" s="139"/>
      <c r="AB30" s="48"/>
      <c r="AC30" s="95"/>
      <c r="AD30" s="138"/>
      <c r="AE30" s="360"/>
      <c r="AF30" s="360"/>
      <c r="AG30" s="360"/>
      <c r="AH30" s="360"/>
      <c r="AI30" s="360"/>
      <c r="AJ30" s="360"/>
      <c r="AK30" s="360"/>
      <c r="AL30" s="360"/>
      <c r="AM30" s="360"/>
      <c r="AN30" s="360"/>
      <c r="AO30" s="122"/>
      <c r="AP30" s="66"/>
      <c r="AQ30" s="25"/>
    </row>
    <row r="31" spans="1:46" ht="35.1" customHeight="1">
      <c r="B31" s="66"/>
      <c r="C31" s="216"/>
      <c r="D31" s="216"/>
      <c r="E31" s="387"/>
      <c r="F31" s="388"/>
      <c r="G31" s="388"/>
      <c r="H31" s="385"/>
      <c r="I31" s="132"/>
      <c r="N31" s="132"/>
      <c r="O31" s="66"/>
      <c r="P31" s="259"/>
      <c r="Q31" s="138"/>
      <c r="R31" s="380"/>
      <c r="S31" s="380"/>
      <c r="T31" s="380"/>
      <c r="U31" s="380"/>
      <c r="V31" s="380"/>
      <c r="W31" s="380"/>
      <c r="X31" s="380"/>
      <c r="Y31" s="380"/>
      <c r="Z31" s="380"/>
      <c r="AA31" s="139"/>
      <c r="AB31" s="48"/>
      <c r="AC31" s="95"/>
      <c r="AD31" s="138"/>
      <c r="AE31" s="360"/>
      <c r="AF31" s="360"/>
      <c r="AG31" s="360"/>
      <c r="AH31" s="360"/>
      <c r="AI31" s="360"/>
      <c r="AJ31" s="360"/>
      <c r="AK31" s="360"/>
      <c r="AL31" s="360"/>
      <c r="AM31" s="360"/>
      <c r="AN31" s="360"/>
      <c r="AO31" s="122"/>
      <c r="AP31" s="66"/>
      <c r="AQ31" s="25"/>
    </row>
    <row r="32" spans="1:46" ht="35.1" customHeight="1">
      <c r="B32" s="66"/>
      <c r="C32" s="216"/>
      <c r="D32" s="216"/>
      <c r="E32" s="216"/>
      <c r="F32" s="388"/>
      <c r="G32" s="388"/>
      <c r="H32" s="385"/>
      <c r="I32" s="132"/>
      <c r="N32" s="132"/>
      <c r="O32" s="66"/>
      <c r="P32" s="259"/>
      <c r="Q32" s="138"/>
      <c r="R32" s="380"/>
      <c r="S32" s="380"/>
      <c r="T32" s="380"/>
      <c r="U32" s="380"/>
      <c r="V32" s="380"/>
      <c r="W32" s="380"/>
      <c r="X32" s="380"/>
      <c r="Y32" s="380"/>
      <c r="Z32" s="380"/>
      <c r="AA32" s="139"/>
      <c r="AB32" s="48"/>
      <c r="AC32" s="95"/>
      <c r="AD32" s="138"/>
      <c r="AE32" s="360"/>
      <c r="AF32" s="360"/>
      <c r="AG32" s="360"/>
      <c r="AH32" s="360"/>
      <c r="AI32" s="360"/>
      <c r="AJ32" s="360"/>
      <c r="AK32" s="360"/>
      <c r="AL32" s="360"/>
      <c r="AM32" s="360"/>
      <c r="AN32" s="360"/>
      <c r="AO32" s="122"/>
      <c r="AP32" s="66"/>
      <c r="AQ32" s="25"/>
    </row>
    <row r="33" spans="2:43" ht="35.1" customHeight="1">
      <c r="B33" s="66"/>
      <c r="C33" s="216"/>
      <c r="D33" s="216"/>
      <c r="E33" s="216"/>
      <c r="F33" s="388"/>
      <c r="G33" s="388"/>
      <c r="H33" s="385"/>
      <c r="I33" s="132"/>
      <c r="N33" s="132"/>
      <c r="O33" s="66"/>
      <c r="P33" s="259"/>
      <c r="Q33" s="138"/>
      <c r="R33" s="380"/>
      <c r="S33" s="380"/>
      <c r="T33" s="380"/>
      <c r="U33" s="380"/>
      <c r="V33" s="380"/>
      <c r="W33" s="380"/>
      <c r="X33" s="380"/>
      <c r="Y33" s="380"/>
      <c r="Z33" s="380"/>
      <c r="AA33" s="139"/>
      <c r="AB33" s="48"/>
      <c r="AC33" s="95"/>
      <c r="AD33" s="138"/>
      <c r="AE33" s="360"/>
      <c r="AF33" s="360"/>
      <c r="AG33" s="360"/>
      <c r="AH33" s="360"/>
      <c r="AI33" s="360"/>
      <c r="AJ33" s="360"/>
      <c r="AK33" s="360"/>
      <c r="AL33" s="360"/>
      <c r="AM33" s="360"/>
      <c r="AN33" s="360"/>
      <c r="AO33" s="122"/>
      <c r="AP33" s="66"/>
      <c r="AQ33" s="25"/>
    </row>
    <row r="34" spans="2:43" ht="39.950000000000003" customHeight="1">
      <c r="B34" s="66"/>
      <c r="C34" s="216"/>
      <c r="D34" s="216"/>
      <c r="E34" s="216"/>
      <c r="F34" s="388"/>
      <c r="G34" s="388"/>
      <c r="H34" s="385"/>
      <c r="I34" s="66"/>
      <c r="L34" s="66"/>
      <c r="M34" s="66"/>
      <c r="N34" s="66"/>
      <c r="O34" s="66"/>
      <c r="P34" s="95"/>
      <c r="Q34" s="138"/>
      <c r="R34" s="382"/>
      <c r="S34" s="382"/>
      <c r="T34" s="382"/>
      <c r="U34" s="382"/>
      <c r="V34" s="382"/>
      <c r="W34" s="382"/>
      <c r="X34" s="382"/>
      <c r="Y34" s="382"/>
      <c r="Z34" s="382"/>
      <c r="AA34" s="139"/>
      <c r="AB34" s="48"/>
      <c r="AC34" s="95"/>
      <c r="AD34" s="138"/>
      <c r="AE34" s="360"/>
      <c r="AF34" s="360"/>
      <c r="AG34" s="360"/>
      <c r="AH34" s="360"/>
      <c r="AI34" s="360"/>
      <c r="AJ34" s="360"/>
      <c r="AK34" s="360"/>
      <c r="AL34" s="360"/>
      <c r="AM34" s="360"/>
      <c r="AN34" s="360"/>
      <c r="AO34" s="122"/>
      <c r="AP34" s="66"/>
      <c r="AQ34" s="38"/>
    </row>
    <row r="35" spans="2:43">
      <c r="B35" s="38"/>
      <c r="C35" s="127"/>
      <c r="D35" s="127"/>
      <c r="E35" s="127"/>
      <c r="F35" s="134"/>
      <c r="G35" s="134"/>
      <c r="H35" s="134"/>
      <c r="I35" s="38"/>
      <c r="J35" s="38"/>
      <c r="K35" s="38"/>
      <c r="L35" s="197"/>
      <c r="M35" s="197"/>
      <c r="N35" s="197"/>
      <c r="O35" s="38"/>
      <c r="P35" s="127"/>
      <c r="Q35" s="128"/>
      <c r="R35" s="268"/>
      <c r="S35" s="268"/>
      <c r="T35" s="268"/>
      <c r="U35" s="268"/>
      <c r="V35" s="268"/>
      <c r="W35" s="268"/>
      <c r="X35" s="268"/>
      <c r="Y35" s="268"/>
      <c r="Z35" s="268"/>
      <c r="AA35" s="130"/>
      <c r="AB35" s="38"/>
      <c r="AC35" s="127"/>
      <c r="AD35" s="128"/>
      <c r="AE35" s="129"/>
      <c r="AF35" s="129"/>
      <c r="AG35" s="129"/>
      <c r="AH35" s="129"/>
      <c r="AI35" s="129"/>
      <c r="AJ35" s="129"/>
      <c r="AK35" s="129"/>
      <c r="AL35" s="129"/>
      <c r="AM35" s="129"/>
      <c r="AN35" s="129"/>
      <c r="AO35" s="334"/>
      <c r="AP35" s="38"/>
      <c r="AQ35" s="38"/>
    </row>
    <row r="36" spans="2:43">
      <c r="B36" s="38"/>
      <c r="C36" s="127"/>
      <c r="D36" s="127"/>
      <c r="E36" s="127"/>
      <c r="F36" s="134"/>
      <c r="G36" s="134"/>
      <c r="H36" s="134"/>
      <c r="I36" s="129"/>
      <c r="J36" s="129"/>
      <c r="K36" s="129"/>
      <c r="L36" s="198"/>
      <c r="M36" s="198"/>
      <c r="N36" s="199"/>
      <c r="O36" s="38"/>
      <c r="P36" s="127"/>
      <c r="Q36" s="128"/>
      <c r="R36" s="268"/>
      <c r="S36" s="268"/>
      <c r="T36" s="268"/>
      <c r="U36" s="268"/>
      <c r="V36" s="268"/>
      <c r="W36" s="268"/>
      <c r="X36" s="268"/>
      <c r="Y36" s="268"/>
      <c r="Z36" s="268"/>
      <c r="AA36" s="130"/>
      <c r="AB36" s="38"/>
      <c r="AC36" s="127"/>
      <c r="AD36" s="128"/>
      <c r="AE36" s="129"/>
      <c r="AF36" s="129"/>
      <c r="AG36" s="129"/>
      <c r="AH36" s="129"/>
      <c r="AI36" s="129"/>
      <c r="AJ36" s="129"/>
      <c r="AK36" s="129"/>
      <c r="AL36" s="129"/>
      <c r="AM36" s="129"/>
      <c r="AN36" s="129"/>
      <c r="AO36" s="334"/>
      <c r="AP36" s="38"/>
      <c r="AQ36" s="38"/>
    </row>
    <row r="37" spans="2:43">
      <c r="B37" s="127"/>
      <c r="C37" s="127"/>
      <c r="D37" s="127"/>
      <c r="E37" s="127"/>
      <c r="F37" s="134"/>
      <c r="G37" s="134"/>
      <c r="H37" s="134"/>
      <c r="I37" s="129"/>
      <c r="J37" s="129"/>
      <c r="K37" s="129"/>
      <c r="L37" s="198"/>
      <c r="M37" s="198"/>
      <c r="N37" s="199"/>
      <c r="O37" s="38"/>
      <c r="P37" s="127"/>
      <c r="Q37" s="128"/>
      <c r="R37" s="268"/>
      <c r="S37" s="268"/>
      <c r="T37" s="268"/>
      <c r="U37" s="268"/>
      <c r="V37" s="268"/>
      <c r="W37" s="268"/>
      <c r="X37" s="268"/>
      <c r="Y37" s="268"/>
      <c r="Z37" s="268"/>
      <c r="AA37" s="130"/>
      <c r="AB37" s="38"/>
      <c r="AC37" s="127"/>
      <c r="AD37" s="128"/>
      <c r="AE37" s="129"/>
      <c r="AF37" s="129"/>
      <c r="AG37" s="129"/>
      <c r="AH37" s="129"/>
      <c r="AI37" s="129"/>
      <c r="AJ37" s="129"/>
      <c r="AK37" s="129"/>
      <c r="AL37" s="129"/>
      <c r="AM37" s="129"/>
      <c r="AN37" s="129"/>
      <c r="AO37" s="334"/>
      <c r="AP37" s="38"/>
      <c r="AQ37" s="38"/>
    </row>
    <row r="38" spans="2:43">
      <c r="B38" s="51"/>
      <c r="C38" s="127"/>
      <c r="D38" s="127"/>
      <c r="E38" s="127"/>
      <c r="F38" s="134"/>
      <c r="G38" s="134"/>
      <c r="H38" s="134"/>
      <c r="I38" s="129"/>
      <c r="J38" s="129"/>
      <c r="K38" s="129"/>
      <c r="L38" s="198"/>
      <c r="M38" s="198"/>
      <c r="N38" s="199"/>
      <c r="O38" s="127"/>
      <c r="P38" s="127"/>
      <c r="Q38" s="128"/>
      <c r="R38" s="268"/>
      <c r="S38" s="268"/>
      <c r="T38" s="268"/>
      <c r="U38" s="268"/>
      <c r="V38" s="268"/>
      <c r="W38" s="268"/>
      <c r="X38" s="268"/>
      <c r="Y38" s="268"/>
      <c r="Z38" s="268"/>
      <c r="AA38" s="130"/>
      <c r="AB38" s="23"/>
      <c r="AC38" s="127"/>
      <c r="AD38" s="128"/>
      <c r="AE38" s="129"/>
      <c r="AF38" s="129"/>
      <c r="AG38" s="129"/>
      <c r="AH38" s="129"/>
      <c r="AI38" s="129"/>
      <c r="AJ38" s="129"/>
      <c r="AK38" s="129"/>
      <c r="AL38" s="129"/>
      <c r="AM38" s="129"/>
      <c r="AN38" s="129"/>
      <c r="AO38" s="335"/>
      <c r="AP38" s="23"/>
    </row>
    <row r="39" spans="2:43">
      <c r="B39" s="51"/>
      <c r="C39" s="127"/>
      <c r="D39" s="127"/>
      <c r="E39" s="127"/>
      <c r="F39" s="134"/>
      <c r="G39" s="134"/>
      <c r="H39" s="134"/>
      <c r="I39" s="134"/>
      <c r="J39" s="127"/>
      <c r="K39" s="127"/>
      <c r="L39" s="134"/>
      <c r="M39" s="134"/>
      <c r="N39" s="134"/>
      <c r="O39" s="127"/>
      <c r="P39" s="127"/>
      <c r="Q39" s="128"/>
      <c r="R39" s="268"/>
      <c r="S39" s="268"/>
      <c r="T39" s="268"/>
      <c r="U39" s="268"/>
      <c r="V39" s="268"/>
      <c r="W39" s="268"/>
      <c r="X39" s="268"/>
      <c r="Y39" s="268"/>
      <c r="Z39" s="268"/>
      <c r="AA39" s="130"/>
      <c r="AB39" s="23"/>
      <c r="AC39" s="127"/>
      <c r="AD39" s="128"/>
      <c r="AE39" s="129"/>
      <c r="AF39" s="129"/>
      <c r="AG39" s="129"/>
      <c r="AH39" s="129"/>
      <c r="AI39" s="129"/>
      <c r="AJ39" s="129"/>
      <c r="AK39" s="129"/>
      <c r="AL39" s="129"/>
      <c r="AM39" s="129"/>
      <c r="AN39" s="129"/>
      <c r="AO39" s="335"/>
      <c r="AP39" s="23"/>
    </row>
    <row r="40" spans="2:43">
      <c r="B40" s="51"/>
      <c r="C40" s="127"/>
      <c r="D40" s="127"/>
      <c r="E40" s="127"/>
      <c r="F40" s="134"/>
      <c r="G40" s="134"/>
      <c r="H40" s="134"/>
      <c r="I40" s="134"/>
      <c r="J40" s="127"/>
      <c r="K40" s="127"/>
      <c r="L40" s="134"/>
      <c r="M40" s="134"/>
      <c r="N40" s="134"/>
      <c r="O40" s="127"/>
      <c r="P40" s="127"/>
      <c r="Q40" s="128"/>
      <c r="R40" s="268"/>
      <c r="S40" s="268"/>
      <c r="T40" s="268"/>
      <c r="U40" s="268"/>
      <c r="V40" s="268"/>
      <c r="W40" s="268"/>
      <c r="X40" s="268"/>
      <c r="Y40" s="268"/>
      <c r="Z40" s="268"/>
      <c r="AA40" s="130"/>
      <c r="AB40" s="51"/>
      <c r="AC40" s="127"/>
      <c r="AD40" s="128"/>
      <c r="AE40" s="129"/>
      <c r="AF40" s="129"/>
      <c r="AG40" s="129"/>
      <c r="AH40" s="129"/>
      <c r="AI40" s="129"/>
      <c r="AJ40" s="129"/>
      <c r="AK40" s="129"/>
      <c r="AL40" s="129"/>
      <c r="AM40" s="129"/>
      <c r="AN40" s="129"/>
      <c r="AO40" s="336"/>
      <c r="AP40" s="51"/>
      <c r="AQ40" s="51"/>
    </row>
    <row r="41" spans="2:43">
      <c r="B41" s="51"/>
      <c r="C41" s="127"/>
      <c r="D41" s="127"/>
      <c r="E41" s="127"/>
      <c r="F41" s="134"/>
      <c r="G41" s="134"/>
      <c r="H41" s="134"/>
      <c r="I41" s="134"/>
      <c r="J41" s="127"/>
      <c r="K41" s="127"/>
      <c r="L41" s="134"/>
      <c r="M41" s="134"/>
      <c r="N41" s="134"/>
      <c r="O41" s="127"/>
      <c r="P41" s="127"/>
      <c r="Q41" s="128"/>
      <c r="R41" s="268"/>
      <c r="S41" s="268"/>
      <c r="T41" s="268"/>
      <c r="U41" s="268"/>
      <c r="V41" s="268"/>
      <c r="W41" s="268"/>
      <c r="X41" s="268"/>
      <c r="Y41" s="268"/>
      <c r="Z41" s="268"/>
      <c r="AA41" s="130"/>
      <c r="AB41" s="51"/>
      <c r="AC41" s="127"/>
      <c r="AD41" s="128"/>
      <c r="AE41" s="129"/>
      <c r="AF41" s="129"/>
      <c r="AG41" s="129"/>
      <c r="AH41" s="129"/>
      <c r="AI41" s="129"/>
      <c r="AJ41" s="129"/>
      <c r="AK41" s="129"/>
      <c r="AL41" s="129"/>
      <c r="AM41" s="129"/>
      <c r="AN41" s="129"/>
      <c r="AO41" s="336"/>
      <c r="AP41" s="51"/>
      <c r="AQ41" s="51"/>
    </row>
    <row r="42" spans="2:43">
      <c r="B42" s="51"/>
      <c r="C42" s="1"/>
      <c r="D42" s="1"/>
      <c r="E42" s="1"/>
      <c r="F42" s="1"/>
      <c r="G42" s="1"/>
      <c r="H42" s="1"/>
      <c r="I42" s="134"/>
      <c r="J42" s="127"/>
      <c r="K42" s="127"/>
      <c r="L42" s="134"/>
      <c r="M42" s="134"/>
      <c r="N42" s="134"/>
      <c r="O42" s="127"/>
      <c r="P42" s="127"/>
      <c r="Q42" s="128"/>
      <c r="R42" s="268"/>
      <c r="S42" s="268"/>
      <c r="T42" s="268"/>
      <c r="U42" s="268"/>
      <c r="V42" s="268"/>
      <c r="W42" s="268"/>
      <c r="X42" s="268"/>
      <c r="Y42" s="268"/>
      <c r="Z42" s="268"/>
      <c r="AA42" s="130"/>
      <c r="AB42" s="51"/>
      <c r="AC42" s="127"/>
      <c r="AD42" s="128"/>
      <c r="AE42" s="129"/>
      <c r="AF42" s="129"/>
      <c r="AG42" s="129"/>
      <c r="AH42" s="129"/>
      <c r="AI42" s="129"/>
      <c r="AJ42" s="129"/>
      <c r="AK42" s="129"/>
      <c r="AL42" s="129"/>
      <c r="AM42" s="129"/>
      <c r="AN42" s="129"/>
      <c r="AO42" s="336"/>
      <c r="AP42" s="51"/>
      <c r="AQ42" s="51"/>
    </row>
    <row r="43" spans="2:43">
      <c r="B43" s="51"/>
      <c r="H43" s="135"/>
      <c r="I43" s="134"/>
      <c r="J43" s="127"/>
      <c r="K43" s="127"/>
      <c r="L43" s="134"/>
      <c r="M43" s="134"/>
      <c r="N43" s="134"/>
      <c r="O43" s="127"/>
      <c r="P43" s="127"/>
      <c r="Q43" s="128"/>
      <c r="R43" s="268"/>
      <c r="S43" s="268"/>
      <c r="T43" s="268"/>
      <c r="U43" s="268"/>
      <c r="V43" s="268"/>
      <c r="W43" s="268"/>
      <c r="X43" s="268"/>
      <c r="Y43" s="268"/>
      <c r="Z43" s="268"/>
      <c r="AA43" s="130"/>
      <c r="AB43" s="51"/>
      <c r="AC43" s="127"/>
      <c r="AD43" s="128"/>
      <c r="AE43" s="129"/>
      <c r="AF43" s="129"/>
      <c r="AG43" s="129"/>
      <c r="AH43" s="129"/>
      <c r="AI43" s="129"/>
      <c r="AJ43" s="129"/>
      <c r="AK43" s="129"/>
      <c r="AL43" s="129"/>
      <c r="AM43" s="129"/>
      <c r="AN43" s="129"/>
      <c r="AO43" s="336"/>
      <c r="AP43" s="51"/>
      <c r="AQ43" s="51"/>
    </row>
    <row r="44" spans="2:43">
      <c r="B44" s="51"/>
      <c r="H44" s="135"/>
      <c r="I44" s="134"/>
      <c r="J44" s="127"/>
      <c r="K44" s="127"/>
      <c r="L44" s="134"/>
      <c r="M44" s="134"/>
      <c r="N44" s="134"/>
      <c r="O44" s="127"/>
      <c r="P44" s="127"/>
      <c r="Q44" s="128"/>
      <c r="R44" s="268"/>
      <c r="S44" s="268"/>
      <c r="T44" s="268"/>
      <c r="U44" s="268"/>
      <c r="V44" s="268"/>
      <c r="W44" s="268"/>
      <c r="X44" s="268"/>
      <c r="Y44" s="268"/>
      <c r="Z44" s="268"/>
      <c r="AA44" s="130"/>
      <c r="AB44" s="51"/>
      <c r="AC44" s="127"/>
      <c r="AD44" s="128"/>
      <c r="AE44" s="129"/>
      <c r="AF44" s="129"/>
      <c r="AG44" s="129"/>
      <c r="AH44" s="129"/>
      <c r="AI44" s="129"/>
      <c r="AJ44" s="129"/>
      <c r="AK44" s="129"/>
      <c r="AL44" s="129"/>
      <c r="AM44" s="129"/>
      <c r="AN44" s="129"/>
      <c r="AO44" s="336"/>
      <c r="AP44" s="51"/>
      <c r="AQ44" s="51"/>
    </row>
    <row r="45" spans="2:43">
      <c r="B45" s="51"/>
      <c r="H45" s="135"/>
      <c r="I45" s="134"/>
      <c r="J45" s="127"/>
      <c r="K45" s="127"/>
      <c r="L45" s="134"/>
      <c r="M45" s="134"/>
      <c r="N45" s="134"/>
      <c r="O45" s="127"/>
      <c r="P45" s="127"/>
      <c r="Q45" s="128"/>
      <c r="R45" s="268"/>
      <c r="S45" s="268"/>
      <c r="T45" s="268"/>
      <c r="U45" s="268"/>
      <c r="V45" s="268"/>
      <c r="W45" s="268"/>
      <c r="X45" s="268"/>
      <c r="Y45" s="268"/>
      <c r="Z45" s="268"/>
      <c r="AA45" s="130"/>
      <c r="AB45" s="51"/>
      <c r="AC45" s="127"/>
      <c r="AD45" s="128"/>
      <c r="AE45" s="129"/>
      <c r="AF45" s="129"/>
      <c r="AG45" s="129"/>
      <c r="AH45" s="129"/>
      <c r="AI45" s="129"/>
      <c r="AJ45" s="129"/>
      <c r="AK45" s="129"/>
      <c r="AL45" s="129"/>
      <c r="AM45" s="129"/>
      <c r="AN45" s="129"/>
      <c r="AO45" s="336"/>
      <c r="AP45" s="51"/>
      <c r="AQ45" s="51"/>
    </row>
    <row r="46" spans="2:43">
      <c r="B46" s="51"/>
      <c r="H46" s="135"/>
      <c r="I46" s="134"/>
      <c r="J46" s="127"/>
      <c r="K46" s="127"/>
      <c r="L46" s="134"/>
      <c r="M46" s="134"/>
      <c r="N46" s="134"/>
      <c r="O46" s="127"/>
      <c r="P46" s="127"/>
      <c r="Q46" s="128"/>
      <c r="R46" s="268"/>
      <c r="S46" s="268"/>
      <c r="T46" s="268"/>
      <c r="U46" s="268"/>
      <c r="V46" s="268"/>
      <c r="W46" s="268"/>
      <c r="X46" s="268"/>
      <c r="Y46" s="268"/>
      <c r="Z46" s="268"/>
      <c r="AA46" s="130"/>
      <c r="AB46" s="51"/>
      <c r="AC46" s="127"/>
      <c r="AD46" s="128"/>
      <c r="AE46" s="129"/>
      <c r="AF46" s="129"/>
      <c r="AG46" s="129"/>
      <c r="AH46" s="129"/>
      <c r="AI46" s="129"/>
      <c r="AJ46" s="129"/>
      <c r="AK46" s="129"/>
      <c r="AL46" s="129"/>
      <c r="AM46" s="129"/>
      <c r="AN46" s="129"/>
      <c r="AO46" s="336"/>
      <c r="AP46" s="51"/>
      <c r="AQ46" s="51"/>
    </row>
    <row r="47" spans="2:43">
      <c r="B47" s="51"/>
      <c r="H47" s="135"/>
      <c r="I47" s="134"/>
      <c r="J47" s="127"/>
      <c r="K47" s="127"/>
      <c r="L47" s="134"/>
      <c r="M47" s="134"/>
      <c r="N47" s="134"/>
      <c r="O47" s="127"/>
      <c r="P47" s="127"/>
      <c r="Q47" s="128"/>
      <c r="R47" s="268"/>
      <c r="S47" s="268"/>
      <c r="T47" s="268"/>
      <c r="U47" s="268"/>
      <c r="V47" s="268"/>
      <c r="W47" s="268"/>
      <c r="X47" s="268"/>
      <c r="Y47" s="268"/>
      <c r="Z47" s="268"/>
      <c r="AA47" s="130"/>
      <c r="AB47" s="51"/>
      <c r="AC47" s="127"/>
      <c r="AD47" s="128"/>
      <c r="AE47" s="129"/>
      <c r="AF47" s="129"/>
      <c r="AG47" s="129"/>
      <c r="AH47" s="129"/>
      <c r="AI47" s="129"/>
      <c r="AJ47" s="129"/>
      <c r="AK47" s="129"/>
      <c r="AL47" s="129"/>
      <c r="AM47" s="129"/>
      <c r="AN47" s="129"/>
      <c r="AO47" s="336"/>
      <c r="AP47" s="51"/>
      <c r="AQ47" s="51"/>
    </row>
    <row r="48" spans="2:43">
      <c r="B48" s="51"/>
      <c r="H48" s="135"/>
      <c r="I48" s="134"/>
      <c r="J48" s="127"/>
      <c r="K48" s="127"/>
      <c r="L48" s="134"/>
      <c r="M48" s="134"/>
      <c r="N48" s="134"/>
      <c r="O48" s="127"/>
      <c r="P48" s="127"/>
      <c r="Q48" s="128"/>
      <c r="R48" s="268"/>
      <c r="S48" s="268"/>
      <c r="T48" s="268"/>
      <c r="U48" s="268"/>
      <c r="V48" s="268"/>
      <c r="W48" s="268"/>
      <c r="X48" s="268"/>
      <c r="Y48" s="268"/>
      <c r="Z48" s="268"/>
      <c r="AA48" s="130"/>
      <c r="AB48" s="51"/>
      <c r="AC48" s="127"/>
      <c r="AD48" s="128"/>
      <c r="AE48" s="129"/>
      <c r="AF48" s="129"/>
      <c r="AG48" s="129"/>
      <c r="AH48" s="129"/>
      <c r="AI48" s="129"/>
      <c r="AJ48" s="129"/>
      <c r="AK48" s="129"/>
      <c r="AL48" s="129"/>
      <c r="AM48" s="129"/>
      <c r="AN48" s="129"/>
      <c r="AO48" s="336"/>
      <c r="AP48" s="51"/>
      <c r="AQ48" s="51"/>
    </row>
    <row r="49" spans="2:43">
      <c r="B49" s="1"/>
      <c r="H49" s="135"/>
      <c r="I49" s="1"/>
      <c r="J49" s="1"/>
      <c r="K49" s="1"/>
      <c r="L49" s="1"/>
      <c r="M49" s="1"/>
      <c r="N49" s="1"/>
      <c r="O49" s="1"/>
      <c r="R49" s="269"/>
      <c r="S49" s="269"/>
      <c r="T49" s="269"/>
      <c r="U49" s="269"/>
      <c r="V49" s="269"/>
      <c r="W49" s="269"/>
      <c r="X49" s="269"/>
      <c r="Y49" s="269"/>
      <c r="Z49" s="269"/>
      <c r="AA49" s="131"/>
      <c r="AB49" s="1"/>
      <c r="AE49" s="361"/>
      <c r="AF49" s="361"/>
      <c r="AG49" s="361"/>
      <c r="AH49" s="361"/>
      <c r="AI49" s="361"/>
      <c r="AJ49" s="361"/>
      <c r="AK49" s="361"/>
      <c r="AL49" s="361"/>
      <c r="AM49" s="361"/>
      <c r="AN49" s="361"/>
      <c r="AO49" s="337"/>
      <c r="AP49" s="1"/>
      <c r="AQ49" s="51"/>
    </row>
    <row r="50" spans="2:43">
      <c r="B50" s="1"/>
      <c r="I50" s="135"/>
      <c r="N50" s="135"/>
      <c r="O50" s="1"/>
      <c r="R50" s="269"/>
      <c r="S50" s="269"/>
      <c r="T50" s="269"/>
      <c r="U50" s="269"/>
      <c r="V50" s="269"/>
      <c r="W50" s="269"/>
      <c r="X50" s="269"/>
      <c r="Y50" s="269"/>
      <c r="Z50" s="269"/>
      <c r="AA50" s="131"/>
      <c r="AB50" s="1"/>
      <c r="AE50" s="361"/>
      <c r="AF50" s="361"/>
      <c r="AG50" s="361"/>
      <c r="AH50" s="361"/>
      <c r="AI50" s="361"/>
      <c r="AJ50" s="361"/>
      <c r="AK50" s="361"/>
      <c r="AL50" s="361"/>
      <c r="AM50" s="361"/>
      <c r="AN50" s="361"/>
      <c r="AO50" s="337"/>
      <c r="AP50" s="1"/>
      <c r="AQ50" s="51"/>
    </row>
    <row r="51" spans="2:43">
      <c r="B51" s="1"/>
      <c r="I51" s="135"/>
      <c r="N51" s="135"/>
      <c r="O51" s="1"/>
      <c r="R51" s="269"/>
      <c r="S51" s="269"/>
      <c r="T51" s="269"/>
      <c r="U51" s="269"/>
      <c r="V51" s="269"/>
      <c r="W51" s="269"/>
      <c r="X51" s="269"/>
      <c r="Y51" s="269"/>
      <c r="Z51" s="269"/>
      <c r="AA51" s="131"/>
      <c r="AB51" s="1"/>
      <c r="AE51" s="361"/>
      <c r="AF51" s="361"/>
      <c r="AG51" s="361"/>
      <c r="AH51" s="361"/>
      <c r="AI51" s="361"/>
      <c r="AJ51" s="361"/>
      <c r="AK51" s="361"/>
      <c r="AL51" s="361"/>
      <c r="AM51" s="361"/>
      <c r="AN51" s="361"/>
      <c r="AO51" s="337"/>
      <c r="AP51" s="1"/>
      <c r="AQ51" s="51"/>
    </row>
    <row r="52" spans="2:43">
      <c r="B52" s="1"/>
      <c r="I52" s="135"/>
      <c r="N52" s="135"/>
      <c r="O52" s="1"/>
      <c r="R52" s="269"/>
      <c r="S52" s="269"/>
      <c r="T52" s="269"/>
      <c r="U52" s="269"/>
      <c r="V52" s="269"/>
      <c r="W52" s="269"/>
      <c r="X52" s="269"/>
      <c r="Y52" s="269"/>
      <c r="Z52" s="269"/>
      <c r="AA52" s="131"/>
      <c r="AB52" s="1"/>
      <c r="AE52" s="361"/>
      <c r="AF52" s="361"/>
      <c r="AG52" s="361"/>
      <c r="AH52" s="361"/>
      <c r="AI52" s="361"/>
      <c r="AJ52" s="361"/>
      <c r="AK52" s="361"/>
      <c r="AL52" s="361"/>
      <c r="AM52" s="361"/>
      <c r="AN52" s="361"/>
      <c r="AO52" s="337"/>
      <c r="AP52" s="1"/>
      <c r="AQ52" s="51"/>
    </row>
    <row r="53" spans="2:43">
      <c r="I53" s="135"/>
      <c r="N53" s="135"/>
      <c r="AQ53" s="51"/>
    </row>
    <row r="54" spans="2:43">
      <c r="I54" s="135"/>
      <c r="N54" s="135"/>
      <c r="AQ54" s="51"/>
    </row>
    <row r="55" spans="2:43">
      <c r="I55" s="135"/>
      <c r="N55" s="135"/>
      <c r="AQ55" s="51"/>
    </row>
    <row r="56" spans="2:43">
      <c r="I56" s="135"/>
      <c r="N56" s="135"/>
      <c r="AQ56" s="51"/>
    </row>
    <row r="57" spans="2:43">
      <c r="AQ57" s="51"/>
    </row>
    <row r="58" spans="2:43">
      <c r="AQ58" s="51"/>
    </row>
    <row r="59" spans="2:43">
      <c r="AQ59" s="51"/>
    </row>
    <row r="60" spans="2:43">
      <c r="AQ60" s="51"/>
    </row>
    <row r="61" spans="2:43">
      <c r="AQ61" s="51"/>
    </row>
    <row r="62" spans="2:43">
      <c r="AQ62" s="51"/>
    </row>
    <row r="63" spans="2:43">
      <c r="AQ63" s="51"/>
    </row>
    <row r="64" spans="2:43">
      <c r="AQ64" s="51"/>
    </row>
    <row r="65" spans="43:43">
      <c r="AQ65" s="51"/>
    </row>
  </sheetData>
  <sheetProtection sheet="1" objects="1" scenarios="1" selectLockedCells="1"/>
  <sortState ref="AC8:AD13">
    <sortCondition ref="AC8:AC13"/>
  </sortState>
  <mergeCells count="68">
    <mergeCell ref="L18:N18"/>
    <mergeCell ref="L19:N19"/>
    <mergeCell ref="L15:N15"/>
    <mergeCell ref="L16:N16"/>
    <mergeCell ref="L17:N17"/>
    <mergeCell ref="F19:H19"/>
    <mergeCell ref="F20:H20"/>
    <mergeCell ref="F21:H21"/>
    <mergeCell ref="I15:I21"/>
    <mergeCell ref="J19:K19"/>
    <mergeCell ref="J21:K21"/>
    <mergeCell ref="J18:K18"/>
    <mergeCell ref="R5:AA5"/>
    <mergeCell ref="F7:H7"/>
    <mergeCell ref="F8:H8"/>
    <mergeCell ref="L8:N8"/>
    <mergeCell ref="L7:N7"/>
    <mergeCell ref="C4:N5"/>
    <mergeCell ref="D7:E7"/>
    <mergeCell ref="J7:K7"/>
    <mergeCell ref="D21:E21"/>
    <mergeCell ref="D18:E18"/>
    <mergeCell ref="F13:H13"/>
    <mergeCell ref="P5:P6"/>
    <mergeCell ref="Q5:Q6"/>
    <mergeCell ref="L11:N11"/>
    <mergeCell ref="L10:N10"/>
    <mergeCell ref="L9:N9"/>
    <mergeCell ref="L13:N13"/>
    <mergeCell ref="L12:N12"/>
    <mergeCell ref="L20:N20"/>
    <mergeCell ref="L21:N21"/>
    <mergeCell ref="F15:H15"/>
    <mergeCell ref="F16:H16"/>
    <mergeCell ref="F17:H17"/>
    <mergeCell ref="F18:H18"/>
    <mergeCell ref="C2:AN2"/>
    <mergeCell ref="AC5:AC6"/>
    <mergeCell ref="AD5:AD6"/>
    <mergeCell ref="AE5:AO5"/>
    <mergeCell ref="C15:C21"/>
    <mergeCell ref="J20:K20"/>
    <mergeCell ref="D8:E8"/>
    <mergeCell ref="J8:K8"/>
    <mergeCell ref="C7:C13"/>
    <mergeCell ref="I7:I13"/>
    <mergeCell ref="D16:E16"/>
    <mergeCell ref="J16:K16"/>
    <mergeCell ref="D20:E20"/>
    <mergeCell ref="D12:E12"/>
    <mergeCell ref="D19:E19"/>
    <mergeCell ref="J9:K9"/>
    <mergeCell ref="D10:E10"/>
    <mergeCell ref="J10:K10"/>
    <mergeCell ref="D11:E11"/>
    <mergeCell ref="J11:K11"/>
    <mergeCell ref="F9:H9"/>
    <mergeCell ref="F10:H10"/>
    <mergeCell ref="F11:H11"/>
    <mergeCell ref="D9:E9"/>
    <mergeCell ref="D17:E17"/>
    <mergeCell ref="J17:K17"/>
    <mergeCell ref="F12:H12"/>
    <mergeCell ref="D13:E13"/>
    <mergeCell ref="J12:K12"/>
    <mergeCell ref="J15:K15"/>
    <mergeCell ref="D15:E15"/>
    <mergeCell ref="J13:K13"/>
  </mergeCells>
  <phoneticPr fontId="4"/>
  <conditionalFormatting sqref="AD1:AD1048576">
    <cfRule type="cellIs" dxfId="1" priority="2" operator="equal">
      <formula>$AQ$7</formula>
    </cfRule>
  </conditionalFormatting>
  <conditionalFormatting sqref="AD1:AD1048576">
    <cfRule type="cellIs" dxfId="0" priority="1" operator="equal">
      <formula>$AQ$7</formula>
    </cfRule>
  </conditionalFormatting>
  <dataValidations count="2">
    <dataValidation imeMode="off" allowBlank="1" showInputMessage="1" showErrorMessage="1" sqref="AA21:AA23 Z28:Z33 AA7:AA11 AB27 AA15:AA19 Z7:Z26 R7:Y33"/>
    <dataValidation type="list" imeMode="off" allowBlank="1" showInputMessage="1" showErrorMessage="1" sqref="AE7:AN26">
      <formula1>$AO$7</formula1>
    </dataValidation>
  </dataValidations>
  <pageMargins left="0.70866141732283472" right="0.70866141732283472" top="0.74803149606299213" bottom="0.74803149606299213" header="0.31496062992125984" footer="0.31496062992125984"/>
  <pageSetup paperSize="9" scale="43" orientation="landscape" r:id="rId1"/>
  <colBreaks count="1" manualBreakCount="1">
    <brk id="42" max="61"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Q437"/>
  <sheetViews>
    <sheetView zoomScaleNormal="100" zoomScaleSheetLayoutView="100" workbookViewId="0">
      <selection activeCell="Q138" sqref="Q138"/>
    </sheetView>
  </sheetViews>
  <sheetFormatPr defaultRowHeight="13.5"/>
  <cols>
    <col min="1" max="1" width="7.625" style="51" customWidth="1"/>
    <col min="2" max="2" width="4.625" style="347" customWidth="1"/>
    <col min="3" max="3" width="10.625" style="33" customWidth="1"/>
    <col min="4" max="8" width="7.625" style="33" customWidth="1"/>
    <col min="9" max="9" width="2.625" style="33" customWidth="1"/>
    <col min="10" max="10" width="5.625" style="33" customWidth="1"/>
    <col min="11" max="13" width="7.625" style="33" customWidth="1"/>
    <col min="14" max="37" width="9" style="51"/>
    <col min="38" max="16384" width="9" style="33"/>
  </cols>
  <sheetData>
    <row r="1" spans="1:42" ht="17.25">
      <c r="A1" s="324"/>
      <c r="B1" s="342"/>
      <c r="C1" s="555"/>
      <c r="D1" s="556"/>
      <c r="E1" s="556"/>
      <c r="F1" s="556"/>
      <c r="G1" s="556"/>
      <c r="H1" s="556"/>
      <c r="I1" s="556"/>
      <c r="J1" s="556"/>
      <c r="K1" s="556"/>
      <c r="L1" s="353"/>
      <c r="M1" s="353"/>
      <c r="AK1" s="51" t="str">
        <f ca="1">RIGHT(CELL("filename",B1),LEN(CELL("filename",B1))-FIND("]",CELL("filename",B1)))</f>
        <v>「学力向上アクションプラン」(1)(2-1)(2-2)</v>
      </c>
    </row>
    <row r="2" spans="1:42" ht="17.25">
      <c r="A2" s="324"/>
      <c r="B2" s="342"/>
      <c r="C2" s="555"/>
      <c r="D2" s="556"/>
      <c r="E2" s="556"/>
      <c r="F2" s="556"/>
      <c r="G2" s="556"/>
      <c r="H2" s="556"/>
      <c r="I2" s="556"/>
      <c r="J2" s="556"/>
      <c r="K2" s="556"/>
      <c r="L2" s="353"/>
      <c r="M2" s="353"/>
    </row>
    <row r="3" spans="1:42" ht="20.100000000000001" customHeight="1">
      <c r="A3" s="48"/>
      <c r="B3" s="343"/>
      <c r="C3" s="98"/>
      <c r="D3" s="98"/>
      <c r="E3" s="98"/>
      <c r="F3" s="98"/>
      <c r="G3" s="98"/>
      <c r="H3" s="98"/>
      <c r="I3" s="322"/>
      <c r="J3" s="322"/>
      <c r="K3" s="322"/>
      <c r="L3" s="322"/>
      <c r="M3" s="322"/>
    </row>
    <row r="4" spans="1:42" ht="20.100000000000001" customHeight="1">
      <c r="A4" s="324"/>
      <c r="B4" s="343"/>
      <c r="C4" s="557"/>
      <c r="D4" s="557"/>
      <c r="E4" s="325"/>
      <c r="F4" s="325"/>
      <c r="G4" s="541" t="s">
        <v>205</v>
      </c>
      <c r="H4" s="541"/>
      <c r="I4" s="48"/>
      <c r="J4" s="542" t="s">
        <v>565</v>
      </c>
      <c r="K4" s="542"/>
      <c r="L4" s="542"/>
      <c r="M4" s="542"/>
    </row>
    <row r="5" spans="1:42" ht="9.9499999999999993" customHeight="1">
      <c r="A5" s="324"/>
      <c r="B5" s="343"/>
      <c r="C5" s="351"/>
      <c r="D5" s="351"/>
      <c r="E5" s="325"/>
      <c r="F5" s="325"/>
      <c r="G5" s="325"/>
      <c r="H5" s="352"/>
      <c r="I5" s="48"/>
      <c r="J5" s="344"/>
      <c r="K5" s="344"/>
      <c r="L5" s="344"/>
      <c r="M5" s="344"/>
    </row>
    <row r="6" spans="1:42" ht="20.100000000000001" customHeight="1">
      <c r="A6" s="324"/>
      <c r="B6" s="343"/>
      <c r="C6" s="351"/>
      <c r="D6" s="351"/>
      <c r="E6" s="322"/>
      <c r="F6" s="322"/>
      <c r="G6" s="541" t="s">
        <v>229</v>
      </c>
      <c r="H6" s="541"/>
      <c r="I6" s="48"/>
      <c r="J6" s="542" t="s">
        <v>566</v>
      </c>
      <c r="K6" s="542"/>
      <c r="L6" s="542"/>
      <c r="M6" s="542"/>
    </row>
    <row r="7" spans="1:42" ht="9.9499999999999993" customHeight="1">
      <c r="A7" s="324"/>
      <c r="B7" s="343"/>
      <c r="C7" s="351"/>
      <c r="D7" s="351"/>
      <c r="E7" s="322"/>
      <c r="F7" s="322"/>
      <c r="G7" s="322"/>
      <c r="H7" s="326"/>
      <c r="I7" s="48"/>
      <c r="J7" s="345"/>
      <c r="K7" s="345"/>
      <c r="L7" s="345"/>
      <c r="M7" s="345"/>
    </row>
    <row r="8" spans="1:42" ht="20.100000000000001" customHeight="1">
      <c r="A8" s="324"/>
      <c r="B8" s="343"/>
      <c r="C8" s="557"/>
      <c r="D8" s="557"/>
      <c r="E8" s="322"/>
      <c r="F8" s="322"/>
      <c r="G8" s="541" t="s">
        <v>206</v>
      </c>
      <c r="H8" s="541"/>
      <c r="I8" s="48"/>
      <c r="J8" s="542" t="s">
        <v>567</v>
      </c>
      <c r="K8" s="542"/>
      <c r="L8" s="542"/>
      <c r="M8" s="542"/>
    </row>
    <row r="9" spans="1:42" ht="30" customHeight="1">
      <c r="A9" s="48"/>
      <c r="B9" s="343"/>
      <c r="C9" s="98"/>
      <c r="D9" s="98"/>
      <c r="E9" s="98"/>
      <c r="F9" s="98"/>
      <c r="G9" s="98"/>
      <c r="H9" s="98"/>
      <c r="I9" s="322"/>
      <c r="J9" s="322"/>
      <c r="K9" s="322"/>
      <c r="L9" s="322"/>
      <c r="M9" s="322"/>
    </row>
    <row r="10" spans="1:42" ht="23.1" customHeight="1">
      <c r="A10" s="543" t="s">
        <v>241</v>
      </c>
      <c r="B10" s="543"/>
      <c r="C10" s="543"/>
      <c r="D10" s="543"/>
      <c r="E10" s="543"/>
      <c r="F10" s="543"/>
      <c r="G10" s="543"/>
      <c r="H10" s="543"/>
      <c r="I10" s="543"/>
      <c r="J10" s="543"/>
      <c r="K10" s="543"/>
      <c r="L10" s="543"/>
      <c r="M10" s="543"/>
    </row>
    <row r="11" spans="1:42" ht="23.1" customHeight="1">
      <c r="A11" s="543"/>
      <c r="B11" s="543"/>
      <c r="C11" s="543"/>
      <c r="D11" s="543"/>
      <c r="E11" s="543"/>
      <c r="F11" s="543"/>
      <c r="G11" s="543"/>
      <c r="H11" s="543"/>
      <c r="I11" s="543"/>
      <c r="J11" s="543"/>
      <c r="K11" s="543"/>
      <c r="L11" s="543"/>
      <c r="M11" s="543"/>
    </row>
    <row r="12" spans="1:42" ht="23.1" customHeight="1">
      <c r="A12" s="543"/>
      <c r="B12" s="543"/>
      <c r="C12" s="543"/>
      <c r="D12" s="543"/>
      <c r="E12" s="543"/>
      <c r="F12" s="543"/>
      <c r="G12" s="543"/>
      <c r="H12" s="543"/>
      <c r="I12" s="543"/>
      <c r="J12" s="543"/>
      <c r="K12" s="543"/>
      <c r="L12" s="543"/>
      <c r="M12" s="543"/>
      <c r="AP12" s="327"/>
    </row>
    <row r="13" spans="1:42" ht="23.1" customHeight="1">
      <c r="A13" s="543"/>
      <c r="B13" s="543"/>
      <c r="C13" s="543"/>
      <c r="D13" s="543"/>
      <c r="E13" s="543"/>
      <c r="F13" s="543"/>
      <c r="G13" s="543"/>
      <c r="H13" s="543"/>
      <c r="I13" s="543"/>
      <c r="J13" s="543"/>
      <c r="K13" s="543"/>
      <c r="L13" s="543"/>
      <c r="M13" s="543"/>
    </row>
    <row r="14" spans="1:42" ht="23.1" customHeight="1">
      <c r="A14" s="543"/>
      <c r="B14" s="543"/>
      <c r="C14" s="543"/>
      <c r="D14" s="543"/>
      <c r="E14" s="543"/>
      <c r="F14" s="543"/>
      <c r="G14" s="543"/>
      <c r="H14" s="543"/>
      <c r="I14" s="543"/>
      <c r="J14" s="543"/>
      <c r="K14" s="543"/>
      <c r="L14" s="543"/>
      <c r="M14" s="543"/>
    </row>
    <row r="15" spans="1:42" ht="23.1" customHeight="1">
      <c r="A15" s="543"/>
      <c r="B15" s="543"/>
      <c r="C15" s="543"/>
      <c r="D15" s="543"/>
      <c r="E15" s="543"/>
      <c r="F15" s="543"/>
      <c r="G15" s="543"/>
      <c r="H15" s="543"/>
      <c r="I15" s="543"/>
      <c r="J15" s="543"/>
      <c r="K15" s="543"/>
      <c r="L15" s="543"/>
      <c r="M15" s="543"/>
    </row>
    <row r="16" spans="1:42" ht="23.1" customHeight="1">
      <c r="A16" s="543"/>
      <c r="B16" s="543"/>
      <c r="C16" s="543"/>
      <c r="D16" s="543"/>
      <c r="E16" s="543"/>
      <c r="F16" s="543"/>
      <c r="G16" s="543"/>
      <c r="H16" s="543"/>
      <c r="I16" s="543"/>
      <c r="J16" s="543"/>
      <c r="K16" s="543"/>
      <c r="L16" s="543"/>
      <c r="M16" s="543"/>
    </row>
    <row r="17" spans="1:13" ht="23.1" customHeight="1">
      <c r="A17" s="543"/>
      <c r="B17" s="543"/>
      <c r="C17" s="543"/>
      <c r="D17" s="543"/>
      <c r="E17" s="543"/>
      <c r="F17" s="543"/>
      <c r="G17" s="543"/>
      <c r="H17" s="543"/>
      <c r="I17" s="543"/>
      <c r="J17" s="543"/>
      <c r="K17" s="543"/>
      <c r="L17" s="543"/>
      <c r="M17" s="543"/>
    </row>
    <row r="18" spans="1:13" ht="18" customHeight="1">
      <c r="A18" s="48"/>
      <c r="B18" s="356"/>
      <c r="C18" s="354"/>
      <c r="D18" s="354"/>
      <c r="E18" s="354"/>
      <c r="F18" s="368"/>
      <c r="G18" s="354"/>
      <c r="H18" s="354"/>
      <c r="I18" s="354"/>
      <c r="J18" s="354"/>
      <c r="K18" s="354"/>
      <c r="L18" s="354"/>
      <c r="M18" s="354"/>
    </row>
    <row r="19" spans="1:13" ht="23.1" customHeight="1">
      <c r="A19" s="540" t="s">
        <v>208</v>
      </c>
      <c r="B19" s="540"/>
      <c r="C19" s="540"/>
      <c r="D19" s="540"/>
      <c r="E19" s="540"/>
      <c r="F19" s="540"/>
      <c r="G19" s="540"/>
      <c r="H19" s="540"/>
      <c r="I19" s="540"/>
      <c r="J19" s="540"/>
      <c r="K19" s="540"/>
      <c r="L19" s="540"/>
      <c r="M19" s="540"/>
    </row>
    <row r="20" spans="1:13" ht="14.25" customHeight="1">
      <c r="A20" s="346" t="s">
        <v>197</v>
      </c>
      <c r="B20" s="540" t="s">
        <v>224</v>
      </c>
      <c r="C20" s="540"/>
      <c r="D20" s="540"/>
      <c r="E20" s="540"/>
      <c r="F20" s="540"/>
      <c r="G20" s="540"/>
      <c r="H20" s="540"/>
      <c r="I20" s="540"/>
      <c r="J20" s="540"/>
      <c r="K20" s="540"/>
      <c r="L20" s="540"/>
      <c r="M20" s="540"/>
    </row>
    <row r="21" spans="1:13" ht="14.25" customHeight="1">
      <c r="A21" s="48"/>
      <c r="B21" s="540"/>
      <c r="C21" s="540"/>
      <c r="D21" s="540"/>
      <c r="E21" s="540"/>
      <c r="F21" s="540"/>
      <c r="G21" s="540"/>
      <c r="H21" s="540"/>
      <c r="I21" s="540"/>
      <c r="J21" s="540"/>
      <c r="K21" s="540"/>
      <c r="L21" s="540"/>
      <c r="M21" s="540"/>
    </row>
    <row r="22" spans="1:13" ht="14.25" customHeight="1">
      <c r="A22" s="346" t="s">
        <v>209</v>
      </c>
      <c r="B22" s="540" t="s">
        <v>223</v>
      </c>
      <c r="C22" s="540"/>
      <c r="D22" s="540"/>
      <c r="E22" s="540"/>
      <c r="F22" s="540"/>
      <c r="G22" s="540"/>
      <c r="H22" s="540"/>
      <c r="I22" s="540"/>
      <c r="J22" s="540"/>
      <c r="K22" s="540"/>
      <c r="L22" s="540"/>
      <c r="M22" s="540"/>
    </row>
    <row r="23" spans="1:13" ht="14.25" customHeight="1">
      <c r="A23" s="346" t="s">
        <v>210</v>
      </c>
      <c r="B23" s="540" t="s">
        <v>211</v>
      </c>
      <c r="C23" s="540"/>
      <c r="D23" s="540"/>
      <c r="E23" s="540"/>
      <c r="F23" s="540"/>
      <c r="G23" s="540"/>
      <c r="H23" s="540"/>
      <c r="I23" s="540"/>
      <c r="J23" s="540"/>
      <c r="K23" s="540"/>
      <c r="L23" s="540"/>
      <c r="M23" s="540"/>
    </row>
    <row r="24" spans="1:13" ht="18" customHeight="1">
      <c r="A24" s="48"/>
      <c r="B24" s="370"/>
      <c r="C24" s="368"/>
      <c r="D24" s="368"/>
      <c r="E24" s="368"/>
      <c r="F24" s="368"/>
      <c r="G24" s="368"/>
      <c r="H24" s="368"/>
      <c r="I24" s="368"/>
      <c r="J24" s="368"/>
      <c r="K24" s="368"/>
      <c r="L24" s="368"/>
      <c r="M24" s="368"/>
    </row>
    <row r="25" spans="1:13" ht="23.1" customHeight="1">
      <c r="A25" s="558" t="s">
        <v>212</v>
      </c>
      <c r="B25" s="558"/>
      <c r="C25" s="558"/>
      <c r="D25" s="558"/>
      <c r="E25" s="558"/>
      <c r="F25" s="558"/>
      <c r="G25" s="558"/>
      <c r="H25" s="558"/>
      <c r="I25" s="558"/>
      <c r="J25" s="558"/>
      <c r="K25" s="558"/>
      <c r="L25" s="558"/>
      <c r="M25" s="558"/>
    </row>
    <row r="26" spans="1:13" ht="23.1" customHeight="1">
      <c r="A26" s="346" t="s">
        <v>213</v>
      </c>
      <c r="B26" s="540" t="s">
        <v>240</v>
      </c>
      <c r="C26" s="540"/>
      <c r="D26" s="540"/>
      <c r="E26" s="540"/>
      <c r="F26" s="540"/>
      <c r="G26" s="540"/>
      <c r="H26" s="540"/>
      <c r="I26" s="540"/>
      <c r="J26" s="540"/>
      <c r="K26" s="540"/>
      <c r="L26" s="540"/>
      <c r="M26" s="540"/>
    </row>
    <row r="27" spans="1:13" ht="14.25" customHeight="1">
      <c r="A27" s="370"/>
      <c r="B27" s="540" t="s">
        <v>214</v>
      </c>
      <c r="C27" s="540"/>
      <c r="D27" s="540"/>
      <c r="E27" s="540"/>
      <c r="F27" s="540"/>
      <c r="G27" s="540"/>
      <c r="H27" s="540"/>
      <c r="I27" s="540"/>
      <c r="J27" s="540"/>
      <c r="K27" s="540"/>
      <c r="L27" s="540"/>
      <c r="M27" s="540"/>
    </row>
    <row r="28" spans="1:13" ht="14.25" customHeight="1">
      <c r="A28" s="370"/>
      <c r="B28" s="540" t="s">
        <v>215</v>
      </c>
      <c r="C28" s="540"/>
      <c r="D28" s="540"/>
      <c r="E28" s="540"/>
      <c r="F28" s="540"/>
      <c r="G28" s="540"/>
      <c r="H28" s="540"/>
      <c r="I28" s="540"/>
      <c r="J28" s="540"/>
      <c r="K28" s="540"/>
      <c r="L28" s="540"/>
      <c r="M28" s="540"/>
    </row>
    <row r="29" spans="1:13" ht="23.1" customHeight="1">
      <c r="A29" s="370"/>
      <c r="B29" s="368"/>
      <c r="C29" s="540"/>
      <c r="D29" s="540"/>
      <c r="E29" s="540"/>
      <c r="F29" s="540"/>
      <c r="G29" s="540"/>
      <c r="H29" s="540"/>
      <c r="I29" s="540"/>
      <c r="J29" s="540"/>
      <c r="K29" s="540"/>
      <c r="L29" s="540"/>
      <c r="M29" s="540"/>
    </row>
    <row r="30" spans="1:13" ht="18" customHeight="1">
      <c r="A30" s="370"/>
      <c r="B30" s="368"/>
      <c r="C30" s="540"/>
      <c r="D30" s="540"/>
      <c r="E30" s="540"/>
      <c r="F30" s="540"/>
      <c r="G30" s="540"/>
      <c r="H30" s="540"/>
      <c r="I30" s="540"/>
      <c r="J30" s="540"/>
      <c r="K30" s="540"/>
      <c r="L30" s="540"/>
      <c r="M30" s="540"/>
    </row>
    <row r="31" spans="1:13" ht="23.1" customHeight="1">
      <c r="A31" s="346" t="s">
        <v>216</v>
      </c>
      <c r="B31" s="540" t="s">
        <v>217</v>
      </c>
      <c r="C31" s="540"/>
      <c r="D31" s="540"/>
      <c r="E31" s="540"/>
      <c r="F31" s="540"/>
      <c r="G31" s="540"/>
      <c r="H31" s="540"/>
      <c r="I31" s="540"/>
      <c r="J31" s="540"/>
      <c r="K31" s="540"/>
      <c r="L31" s="540"/>
      <c r="M31" s="540"/>
    </row>
    <row r="32" spans="1:13" ht="14.25" customHeight="1">
      <c r="A32" s="370"/>
      <c r="B32" s="540" t="s">
        <v>221</v>
      </c>
      <c r="C32" s="540"/>
      <c r="D32" s="540"/>
      <c r="E32" s="540"/>
      <c r="F32" s="540"/>
      <c r="G32" s="540"/>
      <c r="H32" s="540"/>
      <c r="I32" s="540"/>
      <c r="J32" s="540"/>
      <c r="K32" s="540"/>
      <c r="L32" s="540"/>
      <c r="M32" s="540"/>
    </row>
    <row r="33" spans="1:43" s="51" customFormat="1" ht="14.25" customHeight="1">
      <c r="A33" s="370"/>
      <c r="B33" s="540" t="s">
        <v>218</v>
      </c>
      <c r="C33" s="540"/>
      <c r="D33" s="540"/>
      <c r="E33" s="540"/>
      <c r="F33" s="540"/>
      <c r="G33" s="540"/>
      <c r="H33" s="540"/>
      <c r="I33" s="540"/>
      <c r="J33" s="540"/>
      <c r="K33" s="540"/>
      <c r="L33" s="540"/>
      <c r="M33" s="540"/>
      <c r="AL33" s="33"/>
      <c r="AM33" s="33"/>
      <c r="AN33" s="33"/>
      <c r="AO33" s="33"/>
      <c r="AP33" s="33"/>
      <c r="AQ33" s="33"/>
    </row>
    <row r="34" spans="1:43" s="51" customFormat="1" ht="18" customHeight="1">
      <c r="A34" s="370"/>
      <c r="B34" s="368"/>
      <c r="C34" s="368"/>
      <c r="D34" s="368"/>
      <c r="E34" s="368"/>
      <c r="F34" s="368"/>
      <c r="G34" s="368"/>
      <c r="H34" s="368"/>
      <c r="I34" s="368"/>
      <c r="J34" s="368"/>
      <c r="K34" s="368"/>
      <c r="L34" s="368"/>
      <c r="M34" s="368"/>
      <c r="AL34" s="33"/>
      <c r="AM34" s="33"/>
      <c r="AN34" s="33"/>
      <c r="AO34" s="33"/>
      <c r="AP34" s="33"/>
      <c r="AQ34" s="33"/>
    </row>
    <row r="35" spans="1:43" s="51" customFormat="1" ht="23.1" customHeight="1">
      <c r="A35" s="558" t="s">
        <v>219</v>
      </c>
      <c r="B35" s="558"/>
      <c r="C35" s="558"/>
      <c r="D35" s="558"/>
      <c r="E35" s="558"/>
      <c r="F35" s="558"/>
      <c r="G35" s="558"/>
      <c r="H35" s="558"/>
      <c r="I35" s="558"/>
      <c r="J35" s="558"/>
      <c r="K35" s="558"/>
      <c r="L35" s="558"/>
      <c r="M35" s="558"/>
      <c r="AL35" s="33"/>
      <c r="AM35" s="33"/>
      <c r="AN35" s="33"/>
      <c r="AO35" s="33"/>
      <c r="AP35" s="33"/>
      <c r="AQ35" s="33"/>
    </row>
    <row r="36" spans="1:43" s="51" customFormat="1" ht="14.25" customHeight="1">
      <c r="A36" s="370"/>
      <c r="B36" s="540" t="s">
        <v>222</v>
      </c>
      <c r="C36" s="540"/>
      <c r="D36" s="540"/>
      <c r="E36" s="540"/>
      <c r="F36" s="540"/>
      <c r="G36" s="540"/>
      <c r="H36" s="540"/>
      <c r="I36" s="540"/>
      <c r="J36" s="540"/>
      <c r="K36" s="540"/>
      <c r="L36" s="540"/>
      <c r="M36" s="540"/>
      <c r="AL36" s="33"/>
      <c r="AM36" s="33"/>
      <c r="AN36" s="33"/>
      <c r="AO36" s="33"/>
      <c r="AP36" s="33"/>
      <c r="AQ36" s="33"/>
    </row>
    <row r="37" spans="1:43" s="51" customFormat="1" ht="14.25" customHeight="1">
      <c r="A37" s="370"/>
      <c r="B37" s="576" t="s">
        <v>568</v>
      </c>
      <c r="C37" s="576"/>
      <c r="D37" s="576"/>
      <c r="E37" s="576"/>
      <c r="F37" s="576"/>
      <c r="G37" s="576"/>
      <c r="H37" s="576"/>
      <c r="I37" s="576"/>
      <c r="J37" s="576"/>
      <c r="K37" s="576"/>
      <c r="L37" s="576"/>
      <c r="M37" s="576"/>
      <c r="AL37" s="33"/>
      <c r="AM37" s="33"/>
      <c r="AN37" s="33"/>
      <c r="AO37" s="33"/>
      <c r="AP37" s="33"/>
      <c r="AQ37" s="33"/>
    </row>
    <row r="38" spans="1:43" s="51" customFormat="1" ht="14.25">
      <c r="A38" s="370"/>
      <c r="B38" s="369"/>
      <c r="C38" s="369"/>
      <c r="D38" s="369"/>
      <c r="E38" s="369"/>
      <c r="F38" s="369"/>
      <c r="G38" s="369"/>
      <c r="H38" s="369"/>
      <c r="I38" s="369"/>
      <c r="J38" s="369"/>
      <c r="K38" s="369"/>
      <c r="L38" s="369"/>
      <c r="M38" s="369"/>
      <c r="AL38" s="33"/>
      <c r="AM38" s="33"/>
      <c r="AN38" s="33"/>
      <c r="AO38" s="33"/>
      <c r="AP38" s="33"/>
      <c r="AQ38" s="33"/>
    </row>
    <row r="39" spans="1:43" s="51" customFormat="1" ht="14.25">
      <c r="A39" s="48"/>
      <c r="B39" s="356"/>
      <c r="C39" s="355"/>
      <c r="D39" s="355"/>
      <c r="E39" s="355"/>
      <c r="F39" s="369"/>
      <c r="G39" s="355"/>
      <c r="H39" s="355"/>
      <c r="I39" s="355"/>
      <c r="J39" s="355"/>
      <c r="K39" s="355"/>
      <c r="L39" s="355"/>
      <c r="M39" s="355"/>
      <c r="AL39" s="33"/>
      <c r="AM39" s="33"/>
      <c r="AN39" s="33"/>
      <c r="AO39" s="33"/>
      <c r="AP39" s="33"/>
      <c r="AQ39" s="33"/>
    </row>
    <row r="40" spans="1:43" s="51" customFormat="1" ht="14.25">
      <c r="A40" s="48"/>
      <c r="B40" s="371"/>
      <c r="C40" s="369"/>
      <c r="D40" s="369"/>
      <c r="E40" s="369"/>
      <c r="F40" s="369"/>
      <c r="G40" s="369"/>
      <c r="H40" s="369"/>
      <c r="I40" s="369"/>
      <c r="J40" s="369"/>
      <c r="K40" s="369"/>
      <c r="L40" s="369"/>
      <c r="M40" s="369"/>
      <c r="AL40" s="33"/>
      <c r="AM40" s="33"/>
      <c r="AN40" s="33"/>
      <c r="AO40" s="33"/>
      <c r="AP40" s="33"/>
      <c r="AQ40" s="33"/>
    </row>
    <row r="41" spans="1:43" s="51" customFormat="1" ht="14.25">
      <c r="A41" s="48"/>
      <c r="B41" s="371"/>
      <c r="C41" s="369"/>
      <c r="D41" s="369"/>
      <c r="E41" s="369"/>
      <c r="F41" s="369"/>
      <c r="G41" s="369"/>
      <c r="H41" s="369"/>
      <c r="I41" s="369"/>
      <c r="J41" s="369"/>
      <c r="K41" s="369"/>
      <c r="L41" s="369"/>
      <c r="M41" s="369"/>
      <c r="AL41" s="33"/>
      <c r="AM41" s="33"/>
      <c r="AN41" s="33"/>
      <c r="AO41" s="33"/>
      <c r="AP41" s="33"/>
      <c r="AQ41" s="33"/>
    </row>
    <row r="42" spans="1:43" s="51" customFormat="1" ht="14.25">
      <c r="A42" s="48"/>
      <c r="B42" s="371"/>
      <c r="C42" s="369"/>
      <c r="D42" s="369"/>
      <c r="E42" s="369"/>
      <c r="F42" s="369"/>
      <c r="G42" s="369"/>
      <c r="H42" s="369"/>
      <c r="I42" s="369"/>
      <c r="J42" s="369"/>
      <c r="K42" s="369"/>
      <c r="L42" s="369"/>
      <c r="M42" s="369"/>
      <c r="AL42" s="33"/>
      <c r="AM42" s="33"/>
      <c r="AN42" s="33"/>
      <c r="AO42" s="33"/>
      <c r="AP42" s="33"/>
      <c r="AQ42" s="33"/>
    </row>
    <row r="43" spans="1:43" s="51" customFormat="1" ht="14.25">
      <c r="A43" s="48"/>
      <c r="B43" s="371"/>
      <c r="C43" s="369"/>
      <c r="D43" s="369"/>
      <c r="E43" s="369"/>
      <c r="F43" s="369"/>
      <c r="G43" s="369"/>
      <c r="H43" s="369"/>
      <c r="I43" s="369"/>
      <c r="J43" s="369"/>
      <c r="K43" s="369"/>
      <c r="L43" s="369"/>
      <c r="M43" s="369"/>
      <c r="AL43" s="33"/>
      <c r="AM43" s="33"/>
      <c r="AN43" s="33"/>
      <c r="AO43" s="33"/>
      <c r="AP43" s="33"/>
      <c r="AQ43" s="33"/>
    </row>
    <row r="44" spans="1:43" s="51" customFormat="1" ht="14.25">
      <c r="A44" s="48"/>
      <c r="B44" s="356"/>
      <c r="C44" s="355"/>
      <c r="D44" s="355"/>
      <c r="E44" s="355"/>
      <c r="F44" s="369"/>
      <c r="G44" s="355"/>
      <c r="H44" s="355"/>
      <c r="I44" s="355"/>
      <c r="J44" s="355"/>
      <c r="K44" s="355"/>
      <c r="L44" s="355"/>
      <c r="M44" s="355"/>
      <c r="AL44" s="33"/>
      <c r="AM44" s="33"/>
      <c r="AN44" s="33"/>
      <c r="AO44" s="33"/>
      <c r="AP44" s="33"/>
      <c r="AQ44" s="33"/>
    </row>
    <row r="45" spans="1:43" s="51" customFormat="1" ht="14.25">
      <c r="A45" s="48"/>
      <c r="B45" s="370"/>
      <c r="C45" s="369"/>
      <c r="D45" s="369"/>
      <c r="E45" s="369"/>
      <c r="F45" s="369"/>
      <c r="G45" s="369"/>
      <c r="H45" s="369"/>
      <c r="I45" s="369"/>
      <c r="J45" s="369"/>
      <c r="K45" s="369"/>
      <c r="L45" s="369"/>
      <c r="M45" s="369"/>
      <c r="AL45" s="33"/>
      <c r="AM45" s="33"/>
      <c r="AN45" s="33"/>
      <c r="AO45" s="33"/>
      <c r="AP45" s="33"/>
      <c r="AQ45" s="33"/>
    </row>
    <row r="46" spans="1:43" s="51" customFormat="1" ht="14.25">
      <c r="A46" s="48"/>
      <c r="B46" s="356"/>
      <c r="C46" s="355"/>
      <c r="D46" s="355"/>
      <c r="E46" s="355"/>
      <c r="F46" s="369"/>
      <c r="G46" s="355"/>
      <c r="H46" s="355"/>
      <c r="I46" s="355"/>
      <c r="J46" s="355"/>
      <c r="K46" s="355"/>
      <c r="L46" s="355"/>
      <c r="M46" s="355"/>
      <c r="AL46" s="33"/>
      <c r="AM46" s="33"/>
      <c r="AN46" s="33"/>
      <c r="AO46" s="33"/>
      <c r="AP46" s="33"/>
      <c r="AQ46" s="33"/>
    </row>
    <row r="47" spans="1:43" s="51" customFormat="1" ht="14.25">
      <c r="A47" s="48"/>
      <c r="B47" s="356"/>
      <c r="C47" s="355"/>
      <c r="D47" s="355"/>
      <c r="E47" s="355"/>
      <c r="F47" s="369"/>
      <c r="G47" s="355"/>
      <c r="H47" s="355"/>
      <c r="I47" s="355"/>
      <c r="J47" s="355"/>
      <c r="K47" s="355"/>
      <c r="L47" s="355"/>
      <c r="M47" s="355"/>
      <c r="AL47" s="33"/>
      <c r="AM47" s="33"/>
      <c r="AN47" s="33"/>
      <c r="AO47" s="33"/>
      <c r="AP47" s="33"/>
      <c r="AQ47" s="33"/>
    </row>
    <row r="48" spans="1:43" s="51" customFormat="1" ht="14.25" customHeight="1">
      <c r="A48" s="48"/>
      <c r="B48" s="356"/>
      <c r="C48" s="354"/>
      <c r="D48" s="354"/>
      <c r="E48" s="354"/>
      <c r="F48" s="368"/>
      <c r="G48" s="354"/>
      <c r="H48" s="354"/>
      <c r="I48" s="354"/>
      <c r="J48" s="354"/>
      <c r="K48" s="354"/>
      <c r="L48" s="354"/>
      <c r="M48" s="354"/>
      <c r="AL48" s="33"/>
      <c r="AM48" s="33"/>
      <c r="AN48" s="33"/>
      <c r="AO48" s="33"/>
      <c r="AP48" s="33"/>
      <c r="AQ48" s="33"/>
    </row>
    <row r="49" spans="1:43" s="51" customFormat="1">
      <c r="A49" s="574" t="s">
        <v>220</v>
      </c>
      <c r="B49" s="574"/>
      <c r="C49" s="574"/>
      <c r="D49" s="574"/>
      <c r="E49" s="574"/>
      <c r="F49" s="574"/>
      <c r="G49" s="574"/>
      <c r="H49" s="574"/>
      <c r="I49" s="574"/>
      <c r="J49" s="574"/>
      <c r="K49" s="574"/>
      <c r="L49" s="574"/>
      <c r="M49" s="574"/>
      <c r="AL49" s="33"/>
      <c r="AM49" s="33"/>
      <c r="AN49" s="33"/>
      <c r="AO49" s="33"/>
      <c r="AP49" s="33"/>
      <c r="AQ49" s="33"/>
    </row>
    <row r="50" spans="1:43" ht="24" customHeight="1">
      <c r="A50" s="33"/>
      <c r="B50" s="50"/>
      <c r="C50" s="348"/>
      <c r="D50" s="349"/>
      <c r="E50" s="349"/>
      <c r="F50" s="349"/>
      <c r="G50" s="349"/>
      <c r="H50" s="349"/>
      <c r="I50" s="575" t="s">
        <v>227</v>
      </c>
      <c r="J50" s="575"/>
      <c r="K50" s="569" t="str">
        <f>IF(J6&lt;&gt;"",J6,"")</f>
        <v>北津守小学校</v>
      </c>
      <c r="L50" s="569"/>
      <c r="M50" s="569"/>
      <c r="AL50" s="51"/>
    </row>
    <row r="51" spans="1:43" s="51" customFormat="1" ht="12" customHeight="1">
      <c r="A51" s="367"/>
      <c r="B51" s="50"/>
      <c r="C51" s="349"/>
      <c r="D51" s="349"/>
      <c r="E51" s="349"/>
      <c r="F51" s="349"/>
      <c r="G51" s="349"/>
      <c r="H51" s="349"/>
      <c r="I51" s="349"/>
      <c r="J51" s="349"/>
      <c r="K51" s="349"/>
      <c r="L51" s="349"/>
      <c r="M51" s="367"/>
    </row>
    <row r="52" spans="1:43" s="51" customFormat="1" ht="12" customHeight="1">
      <c r="A52" s="367"/>
      <c r="B52" s="32"/>
      <c r="C52" s="349"/>
      <c r="D52" s="349"/>
      <c r="E52" s="349"/>
      <c r="F52" s="349"/>
      <c r="G52" s="349"/>
      <c r="H52" s="349"/>
      <c r="I52" s="349"/>
      <c r="J52" s="349"/>
      <c r="K52" s="349"/>
      <c r="L52" s="349"/>
      <c r="M52" s="367"/>
    </row>
    <row r="53" spans="1:43" s="51" customFormat="1">
      <c r="A53" s="367"/>
      <c r="B53" s="32"/>
      <c r="C53" s="349"/>
      <c r="D53" s="349"/>
      <c r="E53" s="349"/>
      <c r="F53" s="349"/>
      <c r="G53" s="349"/>
      <c r="H53" s="349"/>
      <c r="I53" s="349"/>
      <c r="J53" s="349"/>
      <c r="K53" s="349"/>
      <c r="L53" s="349"/>
      <c r="M53" s="367"/>
    </row>
    <row r="54" spans="1:43" s="51" customFormat="1" ht="26.25" customHeight="1">
      <c r="A54" s="62"/>
      <c r="B54" s="48"/>
      <c r="C54" s="98"/>
      <c r="D54" s="98"/>
      <c r="E54" s="98"/>
      <c r="F54" s="98"/>
      <c r="G54" s="98"/>
      <c r="H54" s="98"/>
      <c r="I54" s="96"/>
      <c r="J54" s="322"/>
      <c r="K54" s="62"/>
      <c r="L54" s="62"/>
      <c r="M54" s="62"/>
    </row>
    <row r="55" spans="1:43" s="51" customFormat="1" ht="5.25" customHeight="1">
      <c r="A55" s="544"/>
      <c r="B55" s="545"/>
      <c r="C55" s="545"/>
      <c r="D55" s="545"/>
      <c r="E55" s="545"/>
      <c r="F55" s="545"/>
      <c r="G55" s="545"/>
      <c r="H55" s="545"/>
      <c r="I55" s="545"/>
      <c r="J55" s="545"/>
      <c r="K55" s="545"/>
      <c r="L55" s="545"/>
      <c r="M55" s="546"/>
    </row>
    <row r="56" spans="1:43" s="51" customFormat="1" ht="75" customHeight="1">
      <c r="A56" s="563" t="s">
        <v>573</v>
      </c>
      <c r="B56" s="564"/>
      <c r="C56" s="564"/>
      <c r="D56" s="564"/>
      <c r="E56" s="564"/>
      <c r="F56" s="564"/>
      <c r="G56" s="564"/>
      <c r="H56" s="564"/>
      <c r="I56" s="564"/>
      <c r="J56" s="564"/>
      <c r="K56" s="564"/>
      <c r="L56" s="564"/>
      <c r="M56" s="565"/>
    </row>
    <row r="57" spans="1:43" s="51" customFormat="1" ht="75" customHeight="1">
      <c r="A57" s="563"/>
      <c r="B57" s="564"/>
      <c r="C57" s="564"/>
      <c r="D57" s="564"/>
      <c r="E57" s="564"/>
      <c r="F57" s="564"/>
      <c r="G57" s="564"/>
      <c r="H57" s="564"/>
      <c r="I57" s="564"/>
      <c r="J57" s="564"/>
      <c r="K57" s="564"/>
      <c r="L57" s="564"/>
      <c r="M57" s="565"/>
    </row>
    <row r="58" spans="1:43" s="51" customFormat="1" ht="75" customHeight="1">
      <c r="A58" s="563"/>
      <c r="B58" s="564"/>
      <c r="C58" s="564"/>
      <c r="D58" s="564"/>
      <c r="E58" s="564"/>
      <c r="F58" s="564"/>
      <c r="G58" s="564"/>
      <c r="H58" s="564"/>
      <c r="I58" s="564"/>
      <c r="J58" s="564"/>
      <c r="K58" s="564"/>
      <c r="L58" s="564"/>
      <c r="M58" s="565"/>
    </row>
    <row r="59" spans="1:43" s="51" customFormat="1" ht="75" customHeight="1">
      <c r="A59" s="563"/>
      <c r="B59" s="564"/>
      <c r="C59" s="564"/>
      <c r="D59" s="564"/>
      <c r="E59" s="564"/>
      <c r="F59" s="564"/>
      <c r="G59" s="564"/>
      <c r="H59" s="564"/>
      <c r="I59" s="564"/>
      <c r="J59" s="564"/>
      <c r="K59" s="564"/>
      <c r="L59" s="564"/>
      <c r="M59" s="565"/>
    </row>
    <row r="60" spans="1:43" s="51" customFormat="1" ht="75" customHeight="1">
      <c r="A60" s="563"/>
      <c r="B60" s="564"/>
      <c r="C60" s="564"/>
      <c r="D60" s="564"/>
      <c r="E60" s="564"/>
      <c r="F60" s="564"/>
      <c r="G60" s="564"/>
      <c r="H60" s="564"/>
      <c r="I60" s="564"/>
      <c r="J60" s="564"/>
      <c r="K60" s="564"/>
      <c r="L60" s="564"/>
      <c r="M60" s="565"/>
    </row>
    <row r="61" spans="1:43" s="51" customFormat="1" ht="75" customHeight="1">
      <c r="A61" s="563"/>
      <c r="B61" s="564"/>
      <c r="C61" s="564"/>
      <c r="D61" s="564"/>
      <c r="E61" s="564"/>
      <c r="F61" s="564"/>
      <c r="G61" s="564"/>
      <c r="H61" s="564"/>
      <c r="I61" s="564"/>
      <c r="J61" s="564"/>
      <c r="K61" s="564"/>
      <c r="L61" s="564"/>
      <c r="M61" s="565"/>
    </row>
    <row r="62" spans="1:43" s="51" customFormat="1" ht="7.5" customHeight="1">
      <c r="A62" s="547" t="s">
        <v>199</v>
      </c>
      <c r="B62" s="548"/>
      <c r="C62" s="548"/>
      <c r="D62" s="548"/>
      <c r="E62" s="548"/>
      <c r="F62" s="548"/>
      <c r="G62" s="548"/>
      <c r="H62" s="548"/>
      <c r="I62" s="548"/>
      <c r="J62" s="548"/>
      <c r="K62" s="548"/>
      <c r="L62" s="548"/>
      <c r="M62" s="549"/>
    </row>
    <row r="63" spans="1:43" s="51" customFormat="1" ht="14.25" customHeight="1">
      <c r="A63" s="258"/>
      <c r="B63" s="258"/>
      <c r="C63" s="258"/>
      <c r="D63" s="258"/>
      <c r="E63" s="258"/>
      <c r="F63" s="258"/>
      <c r="G63" s="258"/>
      <c r="H63" s="258"/>
      <c r="I63" s="258"/>
      <c r="J63" s="258"/>
      <c r="K63" s="258"/>
      <c r="L63" s="258"/>
      <c r="M63" s="258"/>
    </row>
    <row r="64" spans="1:43" s="51" customFormat="1" ht="30" customHeight="1">
      <c r="A64" s="48"/>
      <c r="B64" s="2"/>
      <c r="C64" s="2"/>
      <c r="D64" s="2"/>
      <c r="E64" s="2"/>
      <c r="F64" s="2"/>
      <c r="G64" s="2"/>
      <c r="H64" s="2"/>
      <c r="I64" s="2"/>
      <c r="J64" s="2"/>
      <c r="K64" s="2"/>
      <c r="L64" s="2"/>
      <c r="M64" s="2"/>
    </row>
    <row r="65" spans="1:13" s="51" customFormat="1" ht="20.100000000000001" customHeight="1">
      <c r="A65" s="550" t="s">
        <v>198</v>
      </c>
      <c r="B65" s="550"/>
      <c r="C65" s="550"/>
      <c r="D65" s="550"/>
      <c r="E65" s="550"/>
      <c r="F65" s="550"/>
      <c r="G65" s="550"/>
      <c r="H65" s="550"/>
      <c r="I65" s="550"/>
      <c r="J65" s="550"/>
      <c r="K65" s="550"/>
      <c r="L65" s="550"/>
      <c r="M65" s="550"/>
    </row>
    <row r="66" spans="1:13" s="51" customFormat="1" ht="9.9499999999999993" customHeight="1">
      <c r="A66" s="48"/>
      <c r="B66" s="559"/>
      <c r="C66" s="559"/>
      <c r="D66" s="559"/>
      <c r="E66" s="559"/>
      <c r="F66" s="559"/>
      <c r="G66" s="559"/>
      <c r="H66" s="559"/>
      <c r="I66" s="559"/>
      <c r="J66" s="559"/>
      <c r="K66" s="559"/>
      <c r="L66" s="559"/>
      <c r="M66" s="559"/>
    </row>
    <row r="67" spans="1:13" s="51" customFormat="1" ht="5.0999999999999996" customHeight="1">
      <c r="A67" s="551" t="s">
        <v>199</v>
      </c>
      <c r="B67" s="552"/>
      <c r="C67" s="552"/>
      <c r="D67" s="552"/>
      <c r="E67" s="552"/>
      <c r="F67" s="552"/>
      <c r="G67" s="552"/>
      <c r="H67" s="552"/>
      <c r="I67" s="552"/>
      <c r="J67" s="552"/>
      <c r="K67" s="552"/>
      <c r="L67" s="552"/>
      <c r="M67" s="553"/>
    </row>
    <row r="68" spans="1:13" s="51" customFormat="1" ht="22.5" customHeight="1">
      <c r="A68" s="563" t="s">
        <v>569</v>
      </c>
      <c r="B68" s="564"/>
      <c r="C68" s="564"/>
      <c r="D68" s="564"/>
      <c r="E68" s="564"/>
      <c r="F68" s="564"/>
      <c r="G68" s="564"/>
      <c r="H68" s="564"/>
      <c r="I68" s="564"/>
      <c r="J68" s="564"/>
      <c r="K68" s="564"/>
      <c r="L68" s="564"/>
      <c r="M68" s="565"/>
    </row>
    <row r="69" spans="1:13" s="51" customFormat="1" ht="22.5" customHeight="1">
      <c r="A69" s="563"/>
      <c r="B69" s="564"/>
      <c r="C69" s="564"/>
      <c r="D69" s="564"/>
      <c r="E69" s="564"/>
      <c r="F69" s="564"/>
      <c r="G69" s="564"/>
      <c r="H69" s="564"/>
      <c r="I69" s="564"/>
      <c r="J69" s="564"/>
      <c r="K69" s="564"/>
      <c r="L69" s="564"/>
      <c r="M69" s="565"/>
    </row>
    <row r="70" spans="1:13" s="51" customFormat="1" ht="22.5" customHeight="1">
      <c r="A70" s="563"/>
      <c r="B70" s="564"/>
      <c r="C70" s="564"/>
      <c r="D70" s="564"/>
      <c r="E70" s="564"/>
      <c r="F70" s="564"/>
      <c r="G70" s="564"/>
      <c r="H70" s="564"/>
      <c r="I70" s="564"/>
      <c r="J70" s="564"/>
      <c r="K70" s="564"/>
      <c r="L70" s="564"/>
      <c r="M70" s="565"/>
    </row>
    <row r="71" spans="1:13" s="51" customFormat="1" ht="22.5" customHeight="1">
      <c r="A71" s="563"/>
      <c r="B71" s="564"/>
      <c r="C71" s="564"/>
      <c r="D71" s="564"/>
      <c r="E71" s="564"/>
      <c r="F71" s="564"/>
      <c r="G71" s="564"/>
      <c r="H71" s="564"/>
      <c r="I71" s="564"/>
      <c r="J71" s="564"/>
      <c r="K71" s="564"/>
      <c r="L71" s="564"/>
      <c r="M71" s="565"/>
    </row>
    <row r="72" spans="1:13" s="51" customFormat="1" ht="22.5" customHeight="1">
      <c r="A72" s="563"/>
      <c r="B72" s="564"/>
      <c r="C72" s="564"/>
      <c r="D72" s="564"/>
      <c r="E72" s="564"/>
      <c r="F72" s="564"/>
      <c r="G72" s="564"/>
      <c r="H72" s="564"/>
      <c r="I72" s="564"/>
      <c r="J72" s="564"/>
      <c r="K72" s="564"/>
      <c r="L72" s="564"/>
      <c r="M72" s="565"/>
    </row>
    <row r="73" spans="1:13" s="51" customFormat="1" ht="22.5" customHeight="1">
      <c r="A73" s="563"/>
      <c r="B73" s="564"/>
      <c r="C73" s="564"/>
      <c r="D73" s="564"/>
      <c r="E73" s="564"/>
      <c r="F73" s="564"/>
      <c r="G73" s="564"/>
      <c r="H73" s="564"/>
      <c r="I73" s="564"/>
      <c r="J73" s="564"/>
      <c r="K73" s="564"/>
      <c r="L73" s="564"/>
      <c r="M73" s="565"/>
    </row>
    <row r="74" spans="1:13" s="51" customFormat="1" ht="22.5" customHeight="1">
      <c r="A74" s="563"/>
      <c r="B74" s="564"/>
      <c r="C74" s="564"/>
      <c r="D74" s="564"/>
      <c r="E74" s="564"/>
      <c r="F74" s="564"/>
      <c r="G74" s="564"/>
      <c r="H74" s="564"/>
      <c r="I74" s="564"/>
      <c r="J74" s="564"/>
      <c r="K74" s="564"/>
      <c r="L74" s="564"/>
      <c r="M74" s="565"/>
    </row>
    <row r="75" spans="1:13" s="51" customFormat="1" ht="22.5" customHeight="1">
      <c r="A75" s="563"/>
      <c r="B75" s="564"/>
      <c r="C75" s="564"/>
      <c r="D75" s="564"/>
      <c r="E75" s="564"/>
      <c r="F75" s="564"/>
      <c r="G75" s="564"/>
      <c r="H75" s="564"/>
      <c r="I75" s="564"/>
      <c r="J75" s="564"/>
      <c r="K75" s="564"/>
      <c r="L75" s="564"/>
      <c r="M75" s="565"/>
    </row>
    <row r="76" spans="1:13" s="51" customFormat="1" ht="5.0999999999999996" customHeight="1">
      <c r="A76" s="547" t="s">
        <v>199</v>
      </c>
      <c r="B76" s="548"/>
      <c r="C76" s="548"/>
      <c r="D76" s="548"/>
      <c r="E76" s="548"/>
      <c r="F76" s="548"/>
      <c r="G76" s="548"/>
      <c r="H76" s="548"/>
      <c r="I76" s="548"/>
      <c r="J76" s="548"/>
      <c r="K76" s="548"/>
      <c r="L76" s="548"/>
      <c r="M76" s="549"/>
    </row>
    <row r="77" spans="1:13" s="51" customFormat="1" ht="53.25" customHeight="1">
      <c r="A77" s="350"/>
      <c r="B77" s="350"/>
      <c r="C77" s="350"/>
      <c r="D77" s="350"/>
      <c r="E77" s="350"/>
      <c r="F77" s="350"/>
      <c r="G77" s="350"/>
      <c r="H77" s="350"/>
      <c r="I77" s="350"/>
      <c r="J77" s="350"/>
      <c r="K77" s="350"/>
      <c r="L77" s="350"/>
      <c r="M77" s="350"/>
    </row>
    <row r="78" spans="1:13" s="51" customFormat="1" ht="20.100000000000001" customHeight="1">
      <c r="A78" s="554" t="s">
        <v>67</v>
      </c>
      <c r="B78" s="554"/>
      <c r="C78" s="554"/>
      <c r="D78" s="554"/>
      <c r="E78" s="554"/>
      <c r="F78" s="554"/>
      <c r="G78" s="554"/>
      <c r="H78" s="554"/>
      <c r="I78" s="554"/>
      <c r="J78" s="554"/>
      <c r="K78" s="554"/>
      <c r="L78" s="554"/>
      <c r="M78" s="554"/>
    </row>
    <row r="79" spans="1:13" s="51" customFormat="1" ht="6" customHeight="1">
      <c r="A79" s="48"/>
      <c r="B79" s="559"/>
      <c r="C79" s="559"/>
      <c r="D79" s="559"/>
      <c r="E79" s="559"/>
      <c r="F79" s="559"/>
      <c r="G79" s="559"/>
      <c r="H79" s="559"/>
      <c r="I79" s="559"/>
      <c r="J79" s="559"/>
      <c r="K79" s="559"/>
      <c r="L79" s="559"/>
      <c r="M79" s="559"/>
    </row>
    <row r="80" spans="1:13" s="51" customFormat="1" ht="5.0999999999999996" customHeight="1">
      <c r="A80" s="551" t="s">
        <v>199</v>
      </c>
      <c r="B80" s="552"/>
      <c r="C80" s="552"/>
      <c r="D80" s="552"/>
      <c r="E80" s="552"/>
      <c r="F80" s="552"/>
      <c r="G80" s="552"/>
      <c r="H80" s="552"/>
      <c r="I80" s="552"/>
      <c r="J80" s="552"/>
      <c r="K80" s="552"/>
      <c r="L80" s="552"/>
      <c r="M80" s="553"/>
    </row>
    <row r="81" spans="1:13" s="51" customFormat="1" ht="26.25" customHeight="1">
      <c r="A81" s="563" t="s">
        <v>571</v>
      </c>
      <c r="B81" s="564"/>
      <c r="C81" s="564"/>
      <c r="D81" s="564"/>
      <c r="E81" s="564"/>
      <c r="F81" s="564"/>
      <c r="G81" s="564"/>
      <c r="H81" s="564"/>
      <c r="I81" s="564"/>
      <c r="J81" s="564"/>
      <c r="K81" s="564"/>
      <c r="L81" s="564"/>
      <c r="M81" s="565"/>
    </row>
    <row r="82" spans="1:13" s="51" customFormat="1" ht="26.25" customHeight="1">
      <c r="A82" s="563"/>
      <c r="B82" s="564"/>
      <c r="C82" s="564"/>
      <c r="D82" s="564"/>
      <c r="E82" s="564"/>
      <c r="F82" s="564"/>
      <c r="G82" s="564"/>
      <c r="H82" s="564"/>
      <c r="I82" s="564"/>
      <c r="J82" s="564"/>
      <c r="K82" s="564"/>
      <c r="L82" s="564"/>
      <c r="M82" s="565"/>
    </row>
    <row r="83" spans="1:13" s="51" customFormat="1" ht="26.25" customHeight="1">
      <c r="A83" s="563"/>
      <c r="B83" s="564"/>
      <c r="C83" s="564"/>
      <c r="D83" s="564"/>
      <c r="E83" s="564"/>
      <c r="F83" s="564"/>
      <c r="G83" s="564"/>
      <c r="H83" s="564"/>
      <c r="I83" s="564"/>
      <c r="J83" s="564"/>
      <c r="K83" s="564"/>
      <c r="L83" s="564"/>
      <c r="M83" s="565"/>
    </row>
    <row r="84" spans="1:13" s="51" customFormat="1" ht="26.25" customHeight="1">
      <c r="A84" s="563"/>
      <c r="B84" s="564"/>
      <c r="C84" s="564"/>
      <c r="D84" s="564"/>
      <c r="E84" s="564"/>
      <c r="F84" s="564"/>
      <c r="G84" s="564"/>
      <c r="H84" s="564"/>
      <c r="I84" s="564"/>
      <c r="J84" s="564"/>
      <c r="K84" s="564"/>
      <c r="L84" s="564"/>
      <c r="M84" s="565"/>
    </row>
    <row r="85" spans="1:13" s="51" customFormat="1" ht="26.25" customHeight="1">
      <c r="A85" s="563"/>
      <c r="B85" s="564"/>
      <c r="C85" s="564"/>
      <c r="D85" s="564"/>
      <c r="E85" s="564"/>
      <c r="F85" s="564"/>
      <c r="G85" s="564"/>
      <c r="H85" s="564"/>
      <c r="I85" s="564"/>
      <c r="J85" s="564"/>
      <c r="K85" s="564"/>
      <c r="L85" s="564"/>
      <c r="M85" s="565"/>
    </row>
    <row r="86" spans="1:13" s="51" customFormat="1" ht="26.25" customHeight="1">
      <c r="A86" s="563"/>
      <c r="B86" s="564"/>
      <c r="C86" s="564"/>
      <c r="D86" s="564"/>
      <c r="E86" s="564"/>
      <c r="F86" s="564"/>
      <c r="G86" s="564"/>
      <c r="H86" s="564"/>
      <c r="I86" s="564"/>
      <c r="J86" s="564"/>
      <c r="K86" s="564"/>
      <c r="L86" s="564"/>
      <c r="M86" s="565"/>
    </row>
    <row r="87" spans="1:13" s="51" customFormat="1" ht="7.5" customHeight="1">
      <c r="A87" s="547" t="s">
        <v>199</v>
      </c>
      <c r="B87" s="548"/>
      <c r="C87" s="548"/>
      <c r="D87" s="548"/>
      <c r="E87" s="548"/>
      <c r="F87" s="548"/>
      <c r="G87" s="548"/>
      <c r="H87" s="548"/>
      <c r="I87" s="548"/>
      <c r="J87" s="548"/>
      <c r="K87" s="548"/>
      <c r="L87" s="548"/>
      <c r="M87" s="549"/>
    </row>
    <row r="88" spans="1:13" s="51" customFormat="1" ht="14.25" customHeight="1">
      <c r="A88" s="258"/>
      <c r="B88" s="258"/>
      <c r="C88" s="258"/>
      <c r="D88" s="258"/>
      <c r="E88" s="258"/>
      <c r="F88" s="258"/>
      <c r="G88" s="258"/>
      <c r="H88" s="258"/>
      <c r="I88" s="258"/>
      <c r="J88" s="258"/>
      <c r="K88" s="258"/>
      <c r="L88" s="258"/>
      <c r="M88" s="258"/>
    </row>
    <row r="89" spans="1:13" s="51" customFormat="1" ht="30" customHeight="1">
      <c r="A89" s="48"/>
      <c r="B89" s="2"/>
      <c r="C89" s="2"/>
      <c r="D89" s="2"/>
      <c r="E89" s="2"/>
      <c r="F89" s="2"/>
      <c r="G89" s="2"/>
      <c r="H89" s="2"/>
      <c r="I89" s="2"/>
      <c r="J89" s="2"/>
      <c r="K89" s="2"/>
      <c r="L89" s="2"/>
      <c r="M89" s="2"/>
    </row>
    <row r="90" spans="1:13" s="51" customFormat="1" ht="9.9499999999999993" customHeight="1">
      <c r="A90" s="48"/>
      <c r="B90" s="579"/>
      <c r="C90" s="579"/>
      <c r="D90" s="579"/>
      <c r="E90" s="579"/>
      <c r="F90" s="579"/>
      <c r="G90" s="579"/>
      <c r="H90" s="579"/>
      <c r="I90" s="579"/>
      <c r="J90" s="579"/>
      <c r="K90" s="579"/>
      <c r="L90" s="579"/>
      <c r="M90" s="579"/>
    </row>
    <row r="91" spans="1:13" s="51" customFormat="1" ht="5.0999999999999996" customHeight="1">
      <c r="A91" s="551" t="s">
        <v>199</v>
      </c>
      <c r="B91" s="552"/>
      <c r="C91" s="552"/>
      <c r="D91" s="552"/>
      <c r="E91" s="552"/>
      <c r="F91" s="552"/>
      <c r="G91" s="552"/>
      <c r="H91" s="552"/>
      <c r="I91" s="552"/>
      <c r="J91" s="552"/>
      <c r="K91" s="552"/>
      <c r="L91" s="552"/>
      <c r="M91" s="553"/>
    </row>
    <row r="92" spans="1:13" s="51" customFormat="1" ht="30" customHeight="1">
      <c r="A92" s="566" t="s">
        <v>572</v>
      </c>
      <c r="B92" s="567"/>
      <c r="C92" s="567"/>
      <c r="D92" s="567"/>
      <c r="E92" s="567"/>
      <c r="F92" s="567"/>
      <c r="G92" s="567"/>
      <c r="H92" s="567"/>
      <c r="I92" s="567"/>
      <c r="J92" s="567"/>
      <c r="K92" s="567"/>
      <c r="L92" s="567"/>
      <c r="M92" s="568"/>
    </row>
    <row r="93" spans="1:13" s="51" customFormat="1" ht="30" customHeight="1">
      <c r="A93" s="566"/>
      <c r="B93" s="567"/>
      <c r="C93" s="567"/>
      <c r="D93" s="567"/>
      <c r="E93" s="567"/>
      <c r="F93" s="567"/>
      <c r="G93" s="567"/>
      <c r="H93" s="567"/>
      <c r="I93" s="567"/>
      <c r="J93" s="567"/>
      <c r="K93" s="567"/>
      <c r="L93" s="567"/>
      <c r="M93" s="568"/>
    </row>
    <row r="94" spans="1:13" s="51" customFormat="1" ht="30" customHeight="1">
      <c r="A94" s="566"/>
      <c r="B94" s="567"/>
      <c r="C94" s="567"/>
      <c r="D94" s="567"/>
      <c r="E94" s="567"/>
      <c r="F94" s="567"/>
      <c r="G94" s="567"/>
      <c r="H94" s="567"/>
      <c r="I94" s="567"/>
      <c r="J94" s="567"/>
      <c r="K94" s="567"/>
      <c r="L94" s="567"/>
      <c r="M94" s="568"/>
    </row>
    <row r="95" spans="1:13" s="51" customFormat="1" ht="30" customHeight="1">
      <c r="A95" s="566"/>
      <c r="B95" s="567"/>
      <c r="C95" s="567"/>
      <c r="D95" s="567"/>
      <c r="E95" s="567"/>
      <c r="F95" s="567"/>
      <c r="G95" s="567"/>
      <c r="H95" s="567"/>
      <c r="I95" s="567"/>
      <c r="J95" s="567"/>
      <c r="K95" s="567"/>
      <c r="L95" s="567"/>
      <c r="M95" s="568"/>
    </row>
    <row r="96" spans="1:13" s="51" customFormat="1" ht="30" customHeight="1">
      <c r="A96" s="566"/>
      <c r="B96" s="567"/>
      <c r="C96" s="567"/>
      <c r="D96" s="567"/>
      <c r="E96" s="567"/>
      <c r="F96" s="567"/>
      <c r="G96" s="567"/>
      <c r="H96" s="567"/>
      <c r="I96" s="567"/>
      <c r="J96" s="567"/>
      <c r="K96" s="567"/>
      <c r="L96" s="567"/>
      <c r="M96" s="568"/>
    </row>
    <row r="97" spans="1:38" s="51" customFormat="1" ht="30" customHeight="1">
      <c r="A97" s="566"/>
      <c r="B97" s="567"/>
      <c r="C97" s="567"/>
      <c r="D97" s="567"/>
      <c r="E97" s="567"/>
      <c r="F97" s="567"/>
      <c r="G97" s="567"/>
      <c r="H97" s="567"/>
      <c r="I97" s="567"/>
      <c r="J97" s="567"/>
      <c r="K97" s="567"/>
      <c r="L97" s="567"/>
      <c r="M97" s="568"/>
    </row>
    <row r="98" spans="1:38" s="51" customFormat="1" ht="30" customHeight="1">
      <c r="A98" s="566"/>
      <c r="B98" s="567"/>
      <c r="C98" s="567"/>
      <c r="D98" s="567"/>
      <c r="E98" s="567"/>
      <c r="F98" s="567"/>
      <c r="G98" s="567"/>
      <c r="H98" s="567"/>
      <c r="I98" s="567"/>
      <c r="J98" s="567"/>
      <c r="K98" s="567"/>
      <c r="L98" s="567"/>
      <c r="M98" s="568"/>
    </row>
    <row r="99" spans="1:38" s="51" customFormat="1" ht="5.0999999999999996" customHeight="1">
      <c r="A99" s="547" t="s">
        <v>199</v>
      </c>
      <c r="B99" s="548"/>
      <c r="C99" s="548"/>
      <c r="D99" s="548"/>
      <c r="E99" s="548"/>
      <c r="F99" s="548"/>
      <c r="G99" s="548"/>
      <c r="H99" s="548"/>
      <c r="I99" s="548"/>
      <c r="J99" s="548"/>
      <c r="K99" s="548"/>
      <c r="L99" s="548"/>
      <c r="M99" s="549"/>
    </row>
    <row r="100" spans="1:38" s="51" customFormat="1" ht="380.25" customHeight="1">
      <c r="A100" s="328"/>
      <c r="B100" s="328"/>
      <c r="C100" s="328"/>
      <c r="D100" s="328"/>
      <c r="E100" s="328"/>
      <c r="F100" s="328"/>
      <c r="G100" s="328"/>
      <c r="H100" s="328"/>
      <c r="I100" s="328"/>
      <c r="J100" s="328"/>
      <c r="K100" s="328"/>
      <c r="L100" s="328"/>
      <c r="M100" s="328"/>
    </row>
    <row r="101" spans="1:38" ht="66.75" customHeight="1">
      <c r="A101" s="570" t="s">
        <v>226</v>
      </c>
      <c r="B101" s="570"/>
      <c r="C101" s="570"/>
      <c r="D101" s="570"/>
      <c r="E101" s="570"/>
      <c r="F101" s="570"/>
      <c r="G101" s="570"/>
      <c r="H101" s="570"/>
      <c r="I101" s="570"/>
      <c r="J101" s="570"/>
      <c r="K101" s="570"/>
      <c r="L101" s="570"/>
      <c r="M101" s="570"/>
    </row>
    <row r="102" spans="1:38" ht="24" customHeight="1">
      <c r="A102" s="33"/>
      <c r="B102" s="50"/>
      <c r="C102" s="348"/>
      <c r="D102" s="349"/>
      <c r="E102" s="349"/>
      <c r="F102" s="349"/>
      <c r="G102" s="349"/>
      <c r="H102" s="349"/>
      <c r="I102" s="575" t="s">
        <v>227</v>
      </c>
      <c r="J102" s="575"/>
      <c r="K102" s="569" t="str">
        <f>IF(J6&lt;&gt;"",J6,"")</f>
        <v>北津守小学校</v>
      </c>
      <c r="L102" s="569"/>
      <c r="M102" s="569"/>
      <c r="AL102" s="51"/>
    </row>
    <row r="103" spans="1:38" s="51" customFormat="1">
      <c r="A103" s="367"/>
      <c r="B103" s="50"/>
      <c r="C103" s="349"/>
      <c r="D103" s="349"/>
      <c r="E103" s="349"/>
      <c r="F103" s="349"/>
      <c r="G103" s="349"/>
      <c r="H103" s="349"/>
      <c r="I103" s="349"/>
      <c r="J103" s="349"/>
      <c r="K103" s="349"/>
      <c r="L103" s="349"/>
      <c r="M103" s="349"/>
    </row>
    <row r="104" spans="1:38" s="51" customFormat="1">
      <c r="A104" s="367"/>
      <c r="B104" s="32"/>
      <c r="C104" s="349"/>
      <c r="D104" s="349"/>
      <c r="E104" s="349"/>
      <c r="F104" s="349"/>
      <c r="G104" s="349"/>
      <c r="H104" s="349"/>
      <c r="I104" s="349"/>
      <c r="J104" s="349"/>
      <c r="K104" s="349"/>
      <c r="L104" s="349"/>
      <c r="M104" s="349"/>
    </row>
    <row r="105" spans="1:38" s="51" customFormat="1">
      <c r="A105" s="367"/>
      <c r="B105" s="32"/>
      <c r="C105" s="349"/>
      <c r="D105" s="349"/>
      <c r="E105" s="349"/>
      <c r="F105" s="349"/>
      <c r="G105" s="349"/>
      <c r="H105" s="349"/>
      <c r="I105" s="349"/>
      <c r="J105" s="349"/>
      <c r="K105" s="349"/>
      <c r="L105" s="349"/>
      <c r="M105" s="349"/>
    </row>
    <row r="106" spans="1:38" s="51" customFormat="1" ht="23.25" customHeight="1">
      <c r="A106" s="62"/>
      <c r="B106" s="48"/>
      <c r="C106" s="98"/>
      <c r="D106" s="98"/>
      <c r="E106" s="98"/>
      <c r="F106" s="98"/>
      <c r="G106" s="98"/>
      <c r="H106" s="98"/>
      <c r="I106" s="96"/>
      <c r="J106" s="322"/>
      <c r="K106" s="322"/>
      <c r="L106" s="62"/>
      <c r="M106" s="62"/>
    </row>
    <row r="107" spans="1:38" s="51" customFormat="1" ht="20.100000000000001" customHeight="1">
      <c r="A107" s="550" t="s">
        <v>228</v>
      </c>
      <c r="B107" s="550"/>
      <c r="C107" s="550"/>
      <c r="D107" s="550"/>
      <c r="E107" s="550"/>
      <c r="F107" s="550"/>
      <c r="G107" s="550"/>
      <c r="H107" s="550"/>
      <c r="I107" s="550"/>
      <c r="J107" s="550"/>
      <c r="K107" s="550"/>
      <c r="L107" s="550"/>
      <c r="M107" s="550"/>
    </row>
    <row r="108" spans="1:38" s="51" customFormat="1" ht="9.9499999999999993" customHeight="1">
      <c r="A108" s="48"/>
      <c r="B108" s="559"/>
      <c r="C108" s="559"/>
      <c r="D108" s="559"/>
      <c r="E108" s="559"/>
      <c r="F108" s="559"/>
      <c r="G108" s="559"/>
      <c r="H108" s="559"/>
      <c r="I108" s="559"/>
      <c r="J108" s="559"/>
      <c r="K108" s="559"/>
      <c r="L108" s="559"/>
      <c r="M108" s="559"/>
    </row>
    <row r="109" spans="1:38" s="51" customFormat="1" ht="5.0999999999999996" customHeight="1">
      <c r="A109" s="560"/>
      <c r="B109" s="561"/>
      <c r="C109" s="561"/>
      <c r="D109" s="561"/>
      <c r="E109" s="561"/>
      <c r="F109" s="561"/>
      <c r="G109" s="561"/>
      <c r="H109" s="561"/>
      <c r="I109" s="561"/>
      <c r="J109" s="561"/>
      <c r="K109" s="561"/>
      <c r="L109" s="561"/>
      <c r="M109" s="562"/>
    </row>
    <row r="110" spans="1:38" s="51" customFormat="1" ht="24" customHeight="1">
      <c r="A110" s="372"/>
      <c r="B110" s="373"/>
      <c r="C110" s="373"/>
      <c r="D110" s="373"/>
      <c r="E110" s="373"/>
      <c r="F110" s="373"/>
      <c r="G110" s="373"/>
      <c r="H110" s="373"/>
      <c r="I110" s="373"/>
      <c r="J110" s="373"/>
      <c r="K110" s="373"/>
      <c r="L110" s="373"/>
      <c r="M110" s="374"/>
    </row>
    <row r="111" spans="1:38" s="51" customFormat="1" ht="21" customHeight="1">
      <c r="A111" s="372"/>
      <c r="B111" s="375" t="s">
        <v>557</v>
      </c>
      <c r="C111" s="577"/>
      <c r="D111" s="577"/>
      <c r="E111" s="577"/>
      <c r="F111" s="577"/>
      <c r="G111" s="577"/>
      <c r="H111" s="577"/>
      <c r="I111" s="577"/>
      <c r="J111" s="577"/>
      <c r="K111" s="577"/>
      <c r="L111" s="577"/>
      <c r="M111" s="376" t="s">
        <v>558</v>
      </c>
    </row>
    <row r="112" spans="1:38" s="51" customFormat="1" ht="5.0999999999999996" customHeight="1">
      <c r="A112" s="571" t="s">
        <v>559</v>
      </c>
      <c r="B112" s="572"/>
      <c r="C112" s="572"/>
      <c r="D112" s="572"/>
      <c r="E112" s="572"/>
      <c r="F112" s="572"/>
      <c r="G112" s="572"/>
      <c r="H112" s="572"/>
      <c r="I112" s="572"/>
      <c r="J112" s="572"/>
      <c r="K112" s="572"/>
      <c r="L112" s="572"/>
      <c r="M112" s="573"/>
    </row>
    <row r="113" spans="1:13" s="51" customFormat="1" ht="14.25" customHeight="1">
      <c r="A113" s="258"/>
      <c r="B113" s="258"/>
      <c r="C113" s="258"/>
      <c r="D113" s="258"/>
      <c r="E113" s="258"/>
      <c r="F113" s="258"/>
      <c r="G113" s="258"/>
      <c r="H113" s="258"/>
      <c r="I113" s="258"/>
      <c r="J113" s="258"/>
      <c r="K113" s="258"/>
      <c r="L113" s="258"/>
      <c r="M113" s="258"/>
    </row>
    <row r="114" spans="1:13" s="51" customFormat="1" ht="20.100000000000001" customHeight="1">
      <c r="A114" s="550" t="s">
        <v>233</v>
      </c>
      <c r="B114" s="550"/>
      <c r="C114" s="550"/>
      <c r="D114" s="550"/>
      <c r="E114" s="550"/>
      <c r="F114" s="550"/>
      <c r="G114" s="550"/>
      <c r="H114" s="550"/>
      <c r="I114" s="550"/>
      <c r="J114" s="550"/>
      <c r="K114" s="550"/>
      <c r="L114" s="550"/>
      <c r="M114" s="550"/>
    </row>
    <row r="115" spans="1:13" s="51" customFormat="1" ht="9.9499999999999993" customHeight="1">
      <c r="A115" s="48"/>
      <c r="B115" s="559"/>
      <c r="C115" s="559"/>
      <c r="D115" s="559"/>
      <c r="E115" s="559"/>
      <c r="F115" s="559"/>
      <c r="G115" s="559"/>
      <c r="H115" s="559"/>
      <c r="I115" s="559"/>
      <c r="J115" s="559"/>
      <c r="K115" s="559"/>
      <c r="L115" s="559"/>
      <c r="M115" s="559"/>
    </row>
    <row r="116" spans="1:13" s="51" customFormat="1" ht="5.0999999999999996" customHeight="1">
      <c r="A116" s="560"/>
      <c r="B116" s="561"/>
      <c r="C116" s="561"/>
      <c r="D116" s="561"/>
      <c r="E116" s="561"/>
      <c r="F116" s="561"/>
      <c r="G116" s="561"/>
      <c r="H116" s="561"/>
      <c r="I116" s="561"/>
      <c r="J116" s="561"/>
      <c r="K116" s="561"/>
      <c r="L116" s="561"/>
      <c r="M116" s="562"/>
    </row>
    <row r="117" spans="1:13" s="51" customFormat="1" ht="24" customHeight="1">
      <c r="A117" s="372"/>
      <c r="B117" s="373"/>
      <c r="C117" s="373"/>
      <c r="D117" s="373"/>
      <c r="E117" s="373"/>
      <c r="F117" s="373"/>
      <c r="G117" s="373"/>
      <c r="H117" s="373"/>
      <c r="I117" s="373"/>
      <c r="J117" s="373"/>
      <c r="K117" s="373"/>
      <c r="L117" s="373"/>
      <c r="M117" s="374"/>
    </row>
    <row r="118" spans="1:13" s="51" customFormat="1" ht="24" customHeight="1">
      <c r="A118" s="372"/>
      <c r="B118" s="375"/>
      <c r="C118" s="578"/>
      <c r="D118" s="578"/>
      <c r="E118" s="578"/>
      <c r="F118" s="578"/>
      <c r="G118" s="578"/>
      <c r="H118" s="578"/>
      <c r="I118" s="578"/>
      <c r="J118" s="578"/>
      <c r="K118" s="578"/>
      <c r="L118" s="578"/>
      <c r="M118" s="376"/>
    </row>
    <row r="119" spans="1:13" s="51" customFormat="1" ht="5.0999999999999996" customHeight="1">
      <c r="A119" s="571" t="s">
        <v>560</v>
      </c>
      <c r="B119" s="572"/>
      <c r="C119" s="572"/>
      <c r="D119" s="572"/>
      <c r="E119" s="572"/>
      <c r="F119" s="572"/>
      <c r="G119" s="572"/>
      <c r="H119" s="572"/>
      <c r="I119" s="572"/>
      <c r="J119" s="572"/>
      <c r="K119" s="572"/>
      <c r="L119" s="572"/>
      <c r="M119" s="573"/>
    </row>
    <row r="120" spans="1:13" s="51" customFormat="1" ht="14.25" customHeight="1">
      <c r="A120" s="258"/>
      <c r="B120" s="258"/>
      <c r="C120" s="258"/>
      <c r="D120" s="258"/>
      <c r="E120" s="258"/>
      <c r="F120" s="258"/>
      <c r="G120" s="258"/>
      <c r="H120" s="258"/>
      <c r="I120" s="258"/>
      <c r="J120" s="258"/>
      <c r="K120" s="258"/>
      <c r="L120" s="258"/>
      <c r="M120" s="258"/>
    </row>
    <row r="121" spans="1:13" s="51" customFormat="1" ht="20.100000000000001" customHeight="1">
      <c r="A121" s="550" t="s">
        <v>556</v>
      </c>
      <c r="B121" s="550"/>
      <c r="C121" s="550"/>
      <c r="D121" s="550"/>
      <c r="E121" s="550"/>
      <c r="F121" s="550"/>
      <c r="G121" s="550"/>
      <c r="H121" s="550"/>
      <c r="I121" s="550"/>
      <c r="J121" s="550"/>
      <c r="K121" s="550"/>
      <c r="L121" s="550"/>
      <c r="M121" s="550"/>
    </row>
    <row r="122" spans="1:13" s="51" customFormat="1" ht="52.5" customHeight="1">
      <c r="A122" s="586" t="s">
        <v>564</v>
      </c>
      <c r="B122" s="550"/>
      <c r="C122" s="550"/>
      <c r="D122" s="550"/>
      <c r="E122" s="550"/>
      <c r="F122" s="550"/>
      <c r="G122" s="550"/>
      <c r="H122" s="550"/>
      <c r="I122" s="550"/>
      <c r="J122" s="550"/>
      <c r="K122" s="550"/>
      <c r="L122" s="550"/>
      <c r="M122" s="550"/>
    </row>
    <row r="123" spans="1:13" s="51" customFormat="1" ht="9.75" customHeight="1">
      <c r="A123" s="48"/>
      <c r="B123" s="559"/>
      <c r="C123" s="559"/>
      <c r="D123" s="559"/>
      <c r="E123" s="559"/>
      <c r="F123" s="559"/>
      <c r="G123" s="559"/>
      <c r="H123" s="559"/>
      <c r="I123" s="559"/>
      <c r="J123" s="559"/>
      <c r="K123" s="559"/>
      <c r="L123" s="559"/>
      <c r="M123" s="559"/>
    </row>
    <row r="124" spans="1:13" s="51" customFormat="1" ht="18" customHeight="1">
      <c r="A124" s="437"/>
      <c r="B124" s="438"/>
      <c r="C124" s="438"/>
      <c r="D124" s="438"/>
      <c r="E124" s="438"/>
      <c r="F124" s="438"/>
      <c r="G124" s="438"/>
      <c r="H124" s="438"/>
      <c r="I124" s="438"/>
      <c r="J124" s="438"/>
      <c r="K124" s="438"/>
      <c r="L124" s="438"/>
      <c r="M124" s="439"/>
    </row>
    <row r="125" spans="1:13" s="51" customFormat="1" ht="30" customHeight="1">
      <c r="A125" s="440"/>
      <c r="B125" s="441"/>
      <c r="C125" s="441"/>
      <c r="D125" s="441"/>
      <c r="E125" s="441"/>
      <c r="F125" s="441"/>
      <c r="G125" s="441"/>
      <c r="H125" s="441"/>
      <c r="I125" s="441"/>
      <c r="J125" s="441"/>
      <c r="K125" s="441"/>
      <c r="L125" s="441"/>
      <c r="M125" s="442"/>
    </row>
    <row r="126" spans="1:13" s="51" customFormat="1" ht="30" customHeight="1">
      <c r="A126" s="440"/>
      <c r="B126" s="441"/>
      <c r="C126" s="441"/>
      <c r="D126" s="441"/>
      <c r="E126" s="441"/>
      <c r="F126" s="441"/>
      <c r="G126" s="441"/>
      <c r="H126" s="441"/>
      <c r="I126" s="441"/>
      <c r="J126" s="441"/>
      <c r="K126" s="441"/>
      <c r="L126" s="441"/>
      <c r="M126" s="442"/>
    </row>
    <row r="127" spans="1:13" s="51" customFormat="1" ht="30" customHeight="1">
      <c r="A127" s="440"/>
      <c r="B127" s="441"/>
      <c r="C127" s="441"/>
      <c r="D127" s="441"/>
      <c r="E127" s="441"/>
      <c r="F127" s="441"/>
      <c r="G127" s="441"/>
      <c r="H127" s="441"/>
      <c r="I127" s="441"/>
      <c r="J127" s="441"/>
      <c r="K127" s="441"/>
      <c r="L127" s="441"/>
      <c r="M127" s="442"/>
    </row>
    <row r="128" spans="1:13" s="51" customFormat="1" ht="30" customHeight="1">
      <c r="A128" s="440"/>
      <c r="B128" s="441"/>
      <c r="C128" s="441"/>
      <c r="D128" s="441"/>
      <c r="E128" s="441"/>
      <c r="F128" s="441"/>
      <c r="G128" s="441"/>
      <c r="H128" s="441"/>
      <c r="I128" s="441"/>
      <c r="J128" s="441"/>
      <c r="K128" s="441"/>
      <c r="L128" s="441"/>
      <c r="M128" s="442"/>
    </row>
    <row r="129" spans="1:13" s="51" customFormat="1" ht="10.5" customHeight="1">
      <c r="A129" s="440"/>
      <c r="B129" s="441"/>
      <c r="C129" s="441"/>
      <c r="D129" s="441"/>
      <c r="E129" s="441"/>
      <c r="F129" s="441"/>
      <c r="G129" s="441"/>
      <c r="H129" s="441"/>
      <c r="I129" s="441"/>
      <c r="J129" s="441"/>
      <c r="K129" s="441"/>
      <c r="L129" s="441"/>
      <c r="M129" s="442"/>
    </row>
    <row r="130" spans="1:13" s="51" customFormat="1" ht="15.75" customHeight="1">
      <c r="A130" s="440"/>
      <c r="B130" s="375" t="s">
        <v>557</v>
      </c>
      <c r="C130" s="577"/>
      <c r="D130" s="577"/>
      <c r="E130" s="577"/>
      <c r="F130" s="577"/>
      <c r="G130" s="577"/>
      <c r="H130" s="577"/>
      <c r="I130" s="577"/>
      <c r="J130" s="577"/>
      <c r="K130" s="577"/>
      <c r="L130" s="577"/>
      <c r="M130" s="443" t="s">
        <v>558</v>
      </c>
    </row>
    <row r="131" spans="1:13" s="51" customFormat="1" ht="7.5" customHeight="1">
      <c r="A131" s="440"/>
      <c r="B131" s="441"/>
      <c r="C131" s="441"/>
      <c r="D131" s="441"/>
      <c r="E131" s="441"/>
      <c r="F131" s="441"/>
      <c r="G131" s="441"/>
      <c r="H131" s="441"/>
      <c r="I131" s="441"/>
      <c r="J131" s="441"/>
      <c r="K131" s="441"/>
      <c r="L131" s="441"/>
      <c r="M131" s="442"/>
    </row>
    <row r="132" spans="1:13" s="445" customFormat="1" ht="25.5" customHeight="1">
      <c r="A132" s="580" t="s">
        <v>562</v>
      </c>
      <c r="B132" s="581"/>
      <c r="C132" s="581"/>
      <c r="D132" s="581"/>
      <c r="E132" s="581"/>
      <c r="F132" s="581"/>
      <c r="G132" s="581"/>
      <c r="H132" s="581"/>
      <c r="I132" s="581"/>
      <c r="J132" s="581"/>
      <c r="K132" s="581"/>
      <c r="L132" s="581"/>
      <c r="M132" s="582"/>
    </row>
    <row r="133" spans="1:13" s="51" customFormat="1" ht="18" customHeight="1">
      <c r="A133" s="583" t="s">
        <v>574</v>
      </c>
      <c r="B133" s="584"/>
      <c r="C133" s="584"/>
      <c r="D133" s="584"/>
      <c r="E133" s="584"/>
      <c r="F133" s="584"/>
      <c r="G133" s="584"/>
      <c r="H133" s="584"/>
      <c r="I133" s="584"/>
      <c r="J133" s="584"/>
      <c r="K133" s="584"/>
      <c r="L133" s="584"/>
      <c r="M133" s="585"/>
    </row>
    <row r="134" spans="1:13" s="51" customFormat="1" ht="9.75" customHeight="1">
      <c r="A134" s="583"/>
      <c r="B134" s="584"/>
      <c r="C134" s="584"/>
      <c r="D134" s="584"/>
      <c r="E134" s="584"/>
      <c r="F134" s="584"/>
      <c r="G134" s="584"/>
      <c r="H134" s="584"/>
      <c r="I134" s="584"/>
      <c r="J134" s="584"/>
      <c r="K134" s="584"/>
      <c r="L134" s="584"/>
      <c r="M134" s="585"/>
    </row>
    <row r="135" spans="1:13" s="51" customFormat="1" ht="7.5" customHeight="1">
      <c r="A135" s="583"/>
      <c r="B135" s="584"/>
      <c r="C135" s="584"/>
      <c r="D135" s="584"/>
      <c r="E135" s="584"/>
      <c r="F135" s="584"/>
      <c r="G135" s="584"/>
      <c r="H135" s="584"/>
      <c r="I135" s="584"/>
      <c r="J135" s="584"/>
      <c r="K135" s="584"/>
      <c r="L135" s="584"/>
      <c r="M135" s="585"/>
    </row>
    <row r="136" spans="1:13" s="51" customFormat="1" ht="36" customHeight="1">
      <c r="A136" s="583"/>
      <c r="B136" s="584"/>
      <c r="C136" s="584"/>
      <c r="D136" s="584"/>
      <c r="E136" s="584"/>
      <c r="F136" s="584"/>
      <c r="G136" s="584"/>
      <c r="H136" s="584"/>
      <c r="I136" s="584"/>
      <c r="J136" s="584"/>
      <c r="K136" s="584"/>
      <c r="L136" s="584"/>
      <c r="M136" s="585"/>
    </row>
    <row r="137" spans="1:13" s="51" customFormat="1" ht="36" customHeight="1">
      <c r="A137" s="583"/>
      <c r="B137" s="584"/>
      <c r="C137" s="584"/>
      <c r="D137" s="584"/>
      <c r="E137" s="584"/>
      <c r="F137" s="584"/>
      <c r="G137" s="584"/>
      <c r="H137" s="584"/>
      <c r="I137" s="584"/>
      <c r="J137" s="584"/>
      <c r="K137" s="584"/>
      <c r="L137" s="584"/>
      <c r="M137" s="585"/>
    </row>
    <row r="138" spans="1:13" s="51" customFormat="1" ht="36" customHeight="1">
      <c r="A138" s="583"/>
      <c r="B138" s="584"/>
      <c r="C138" s="584"/>
      <c r="D138" s="584"/>
      <c r="E138" s="584"/>
      <c r="F138" s="584"/>
      <c r="G138" s="584"/>
      <c r="H138" s="584"/>
      <c r="I138" s="584"/>
      <c r="J138" s="584"/>
      <c r="K138" s="584"/>
      <c r="L138" s="584"/>
      <c r="M138" s="585"/>
    </row>
    <row r="139" spans="1:13" s="51" customFormat="1" ht="36" customHeight="1">
      <c r="A139" s="583"/>
      <c r="B139" s="584"/>
      <c r="C139" s="584"/>
      <c r="D139" s="584"/>
      <c r="E139" s="584"/>
      <c r="F139" s="584"/>
      <c r="G139" s="584"/>
      <c r="H139" s="584"/>
      <c r="I139" s="584"/>
      <c r="J139" s="584"/>
      <c r="K139" s="584"/>
      <c r="L139" s="584"/>
      <c r="M139" s="585"/>
    </row>
    <row r="140" spans="1:13" s="51" customFormat="1" ht="36" customHeight="1">
      <c r="A140" s="583"/>
      <c r="B140" s="584"/>
      <c r="C140" s="584"/>
      <c r="D140" s="584"/>
      <c r="E140" s="584"/>
      <c r="F140" s="584"/>
      <c r="G140" s="584"/>
      <c r="H140" s="584"/>
      <c r="I140" s="584"/>
      <c r="J140" s="584"/>
      <c r="K140" s="584"/>
      <c r="L140" s="584"/>
      <c r="M140" s="585"/>
    </row>
    <row r="141" spans="1:13" s="51" customFormat="1" ht="36" customHeight="1">
      <c r="A141" s="583"/>
      <c r="B141" s="584"/>
      <c r="C141" s="584"/>
      <c r="D141" s="584"/>
      <c r="E141" s="584"/>
      <c r="F141" s="584"/>
      <c r="G141" s="584"/>
      <c r="H141" s="584"/>
      <c r="I141" s="584"/>
      <c r="J141" s="584"/>
      <c r="K141" s="584"/>
      <c r="L141" s="584"/>
      <c r="M141" s="585"/>
    </row>
    <row r="142" spans="1:13" s="51" customFormat="1" ht="7.5" customHeight="1">
      <c r="A142" s="434"/>
      <c r="B142" s="435"/>
      <c r="C142" s="435"/>
      <c r="D142" s="435"/>
      <c r="E142" s="435"/>
      <c r="F142" s="435"/>
      <c r="G142" s="435"/>
      <c r="H142" s="435"/>
      <c r="I142" s="435"/>
      <c r="J142" s="435"/>
      <c r="K142" s="435"/>
      <c r="L142" s="435"/>
      <c r="M142" s="436"/>
    </row>
    <row r="143" spans="1:13" s="51" customFormat="1" ht="7.5" customHeight="1">
      <c r="A143" s="444"/>
      <c r="B143" s="444"/>
      <c r="C143" s="444"/>
      <c r="D143" s="444"/>
      <c r="E143" s="444"/>
      <c r="F143" s="444"/>
      <c r="G143" s="444"/>
      <c r="H143" s="444"/>
      <c r="I143" s="444"/>
      <c r="J143" s="444"/>
      <c r="K143" s="444"/>
      <c r="L143" s="444"/>
      <c r="M143" s="444"/>
    </row>
    <row r="144" spans="1:13" s="51" customFormat="1" ht="20.100000000000001" customHeight="1">
      <c r="A144" s="570" t="s">
        <v>561</v>
      </c>
      <c r="B144" s="570"/>
      <c r="C144" s="570"/>
      <c r="D144" s="570"/>
      <c r="E144" s="570"/>
      <c r="F144" s="570"/>
      <c r="G144" s="570"/>
      <c r="H144" s="570"/>
      <c r="I144" s="570"/>
      <c r="J144" s="570"/>
      <c r="K144" s="570"/>
      <c r="L144" s="570"/>
      <c r="M144" s="570"/>
    </row>
    <row r="145" spans="2:42" s="51" customFormat="1" ht="20.100000000000001" customHeight="1">
      <c r="AK145" s="33"/>
      <c r="AL145" s="33"/>
      <c r="AM145" s="33"/>
      <c r="AN145" s="33"/>
      <c r="AO145" s="33"/>
      <c r="AP145" s="33"/>
    </row>
    <row r="146" spans="2:42" s="51" customFormat="1" ht="5.0999999999999996" customHeight="1"/>
    <row r="147" spans="2:42" s="51" customFormat="1" ht="13.5" customHeight="1">
      <c r="AK147" s="33"/>
      <c r="AL147" s="33"/>
      <c r="AM147" s="33"/>
      <c r="AN147" s="33"/>
      <c r="AO147" s="33"/>
      <c r="AP147" s="33"/>
    </row>
    <row r="148" spans="2:42" s="51" customFormat="1" ht="14.25" customHeight="1"/>
    <row r="149" spans="2:42">
      <c r="B149" s="51"/>
      <c r="C149" s="51"/>
      <c r="D149" s="51"/>
      <c r="E149" s="51"/>
      <c r="F149" s="51"/>
      <c r="G149" s="51"/>
      <c r="H149" s="51"/>
      <c r="I149" s="51"/>
      <c r="J149" s="51"/>
      <c r="K149" s="51"/>
      <c r="L149" s="51"/>
      <c r="M149" s="51"/>
    </row>
    <row r="150" spans="2:42">
      <c r="B150" s="51"/>
      <c r="C150" s="51"/>
      <c r="D150" s="51"/>
      <c r="E150" s="51"/>
      <c r="F150" s="51"/>
      <c r="G150" s="51"/>
      <c r="H150" s="51"/>
      <c r="I150" s="51"/>
      <c r="J150" s="51"/>
      <c r="K150" s="51"/>
      <c r="L150" s="51"/>
      <c r="M150" s="51"/>
    </row>
    <row r="151" spans="2:42">
      <c r="B151" s="51"/>
      <c r="C151" s="51"/>
      <c r="D151" s="51"/>
      <c r="E151" s="51"/>
      <c r="F151" s="51"/>
      <c r="G151" s="51"/>
      <c r="H151" s="51"/>
      <c r="I151" s="51"/>
      <c r="J151" s="51"/>
      <c r="K151" s="51"/>
      <c r="L151" s="51"/>
      <c r="M151" s="51"/>
    </row>
    <row r="152" spans="2:42">
      <c r="B152" s="51"/>
      <c r="C152" s="51"/>
      <c r="D152" s="51"/>
      <c r="E152" s="51"/>
      <c r="F152" s="51"/>
      <c r="G152" s="51"/>
      <c r="H152" s="51"/>
      <c r="I152" s="51"/>
      <c r="J152" s="51"/>
      <c r="K152" s="51"/>
      <c r="L152" s="51"/>
      <c r="M152" s="51"/>
    </row>
    <row r="153" spans="2:42">
      <c r="B153" s="51"/>
      <c r="C153" s="51"/>
      <c r="D153" s="51"/>
      <c r="E153" s="51"/>
      <c r="F153" s="51"/>
      <c r="G153" s="51"/>
      <c r="H153" s="51"/>
      <c r="I153" s="51"/>
      <c r="J153" s="51"/>
      <c r="K153" s="51"/>
      <c r="L153" s="51"/>
      <c r="M153" s="51"/>
    </row>
    <row r="154" spans="2:42">
      <c r="B154" s="51"/>
      <c r="C154" s="51"/>
      <c r="D154" s="51"/>
      <c r="E154" s="51"/>
      <c r="F154" s="51"/>
      <c r="G154" s="51"/>
      <c r="H154" s="51"/>
      <c r="I154" s="51"/>
      <c r="J154" s="51"/>
      <c r="K154" s="51"/>
      <c r="L154" s="51"/>
      <c r="M154" s="51"/>
    </row>
    <row r="155" spans="2:42">
      <c r="B155" s="51"/>
      <c r="C155" s="51"/>
      <c r="D155" s="51"/>
      <c r="E155" s="51"/>
      <c r="F155" s="51"/>
      <c r="G155" s="51"/>
      <c r="H155" s="51"/>
      <c r="I155" s="51"/>
      <c r="J155" s="51"/>
      <c r="K155" s="51"/>
      <c r="L155" s="51"/>
      <c r="M155" s="51"/>
    </row>
    <row r="156" spans="2:42">
      <c r="B156" s="51"/>
      <c r="C156" s="51"/>
      <c r="D156" s="51"/>
      <c r="E156" s="51"/>
      <c r="F156" s="51"/>
      <c r="G156" s="51"/>
      <c r="H156" s="51"/>
      <c r="I156" s="51"/>
      <c r="J156" s="51"/>
      <c r="K156" s="51"/>
      <c r="L156" s="51"/>
      <c r="M156" s="51"/>
    </row>
    <row r="157" spans="2:42">
      <c r="B157" s="51"/>
      <c r="C157" s="51"/>
      <c r="D157" s="51"/>
      <c r="E157" s="51"/>
      <c r="F157" s="51"/>
      <c r="G157" s="51"/>
      <c r="H157" s="51"/>
      <c r="I157" s="51"/>
      <c r="J157" s="51"/>
      <c r="K157" s="51"/>
      <c r="L157" s="51"/>
      <c r="M157" s="51"/>
    </row>
    <row r="158" spans="2:42">
      <c r="B158" s="51"/>
      <c r="C158" s="51"/>
      <c r="D158" s="51"/>
      <c r="E158" s="51"/>
      <c r="F158" s="51"/>
      <c r="G158" s="51"/>
      <c r="H158" s="51"/>
      <c r="I158" s="51"/>
      <c r="J158" s="51"/>
      <c r="K158" s="51"/>
      <c r="L158" s="51"/>
      <c r="M158" s="51"/>
    </row>
    <row r="159" spans="2:42">
      <c r="B159" s="51"/>
      <c r="C159" s="51"/>
      <c r="D159" s="51"/>
      <c r="E159" s="51"/>
      <c r="F159" s="51"/>
      <c r="G159" s="51"/>
      <c r="H159" s="51"/>
      <c r="I159" s="51"/>
      <c r="J159" s="51"/>
      <c r="K159" s="51"/>
      <c r="L159" s="51"/>
      <c r="M159" s="51"/>
    </row>
    <row r="160" spans="2:42">
      <c r="B160" s="51"/>
      <c r="C160" s="51"/>
      <c r="D160" s="51"/>
      <c r="E160" s="51"/>
      <c r="F160" s="51"/>
      <c r="G160" s="51"/>
      <c r="H160" s="51"/>
      <c r="I160" s="51"/>
      <c r="J160" s="51"/>
      <c r="K160" s="51"/>
      <c r="L160" s="51"/>
      <c r="M160" s="51"/>
    </row>
    <row r="161" spans="2:13">
      <c r="B161" s="51"/>
      <c r="C161" s="51"/>
      <c r="D161" s="51"/>
      <c r="E161" s="51"/>
      <c r="F161" s="51"/>
      <c r="G161" s="51"/>
      <c r="H161" s="51"/>
      <c r="I161" s="51"/>
      <c r="J161" s="51"/>
      <c r="K161" s="51"/>
      <c r="L161" s="51"/>
      <c r="M161" s="51"/>
    </row>
    <row r="162" spans="2:13">
      <c r="B162" s="51"/>
      <c r="C162" s="51"/>
      <c r="D162" s="51"/>
      <c r="E162" s="51"/>
      <c r="F162" s="51"/>
      <c r="G162" s="51"/>
      <c r="H162" s="51"/>
      <c r="I162" s="51"/>
      <c r="J162" s="51"/>
      <c r="K162" s="51"/>
      <c r="L162" s="51"/>
      <c r="M162" s="51"/>
    </row>
    <row r="163" spans="2:13">
      <c r="B163" s="51"/>
      <c r="C163" s="51"/>
      <c r="D163" s="51"/>
      <c r="E163" s="51"/>
      <c r="F163" s="51"/>
      <c r="G163" s="51"/>
      <c r="H163" s="51"/>
      <c r="I163" s="51"/>
      <c r="J163" s="51"/>
      <c r="K163" s="51"/>
      <c r="L163" s="51"/>
      <c r="M163" s="51"/>
    </row>
    <row r="164" spans="2:13">
      <c r="B164" s="51"/>
      <c r="C164" s="51"/>
      <c r="D164" s="51"/>
      <c r="E164" s="51"/>
      <c r="F164" s="51"/>
      <c r="G164" s="51"/>
      <c r="H164" s="51"/>
      <c r="I164" s="51"/>
      <c r="J164" s="51"/>
      <c r="K164" s="51"/>
      <c r="L164" s="51"/>
      <c r="M164" s="51"/>
    </row>
    <row r="165" spans="2:13">
      <c r="B165" s="51"/>
      <c r="C165" s="51"/>
      <c r="D165" s="51"/>
      <c r="E165" s="51"/>
      <c r="F165" s="51"/>
      <c r="G165" s="51"/>
      <c r="H165" s="51"/>
      <c r="I165" s="51"/>
      <c r="J165" s="51"/>
      <c r="K165" s="51"/>
      <c r="L165" s="51"/>
      <c r="M165" s="51"/>
    </row>
    <row r="166" spans="2:13">
      <c r="B166" s="51"/>
      <c r="C166" s="51"/>
      <c r="D166" s="51"/>
      <c r="E166" s="51"/>
      <c r="F166" s="51"/>
      <c r="G166" s="51"/>
      <c r="H166" s="51"/>
      <c r="I166" s="51"/>
      <c r="J166" s="51"/>
      <c r="K166" s="51"/>
      <c r="L166" s="51"/>
      <c r="M166" s="51"/>
    </row>
    <row r="167" spans="2:13">
      <c r="B167" s="51"/>
      <c r="C167" s="51"/>
      <c r="D167" s="51"/>
      <c r="E167" s="51"/>
      <c r="F167" s="51"/>
      <c r="G167" s="51"/>
      <c r="H167" s="51"/>
      <c r="I167" s="51"/>
      <c r="J167" s="51"/>
      <c r="K167" s="51"/>
      <c r="L167" s="51"/>
      <c r="M167" s="51"/>
    </row>
    <row r="168" spans="2:13">
      <c r="B168" s="51"/>
      <c r="C168" s="51"/>
      <c r="D168" s="51"/>
      <c r="E168" s="51"/>
      <c r="F168" s="51"/>
      <c r="G168" s="51"/>
      <c r="H168" s="51"/>
      <c r="I168" s="51"/>
      <c r="J168" s="51"/>
      <c r="K168" s="51"/>
      <c r="L168" s="51"/>
      <c r="M168" s="51"/>
    </row>
    <row r="169" spans="2:13">
      <c r="B169" s="51"/>
      <c r="C169" s="51"/>
      <c r="D169" s="51"/>
      <c r="E169" s="51"/>
      <c r="F169" s="51"/>
      <c r="G169" s="51"/>
      <c r="H169" s="51"/>
      <c r="I169" s="51"/>
      <c r="J169" s="51"/>
      <c r="K169" s="51"/>
      <c r="L169" s="51"/>
      <c r="M169" s="51"/>
    </row>
    <row r="170" spans="2:13">
      <c r="B170" s="51"/>
      <c r="C170" s="51"/>
      <c r="D170" s="51"/>
      <c r="E170" s="51"/>
      <c r="F170" s="51"/>
      <c r="G170" s="51"/>
      <c r="H170" s="51"/>
      <c r="I170" s="51"/>
      <c r="J170" s="51"/>
      <c r="K170" s="51"/>
      <c r="L170" s="51"/>
      <c r="M170" s="51"/>
    </row>
    <row r="171" spans="2:13">
      <c r="B171" s="51"/>
      <c r="C171" s="51"/>
      <c r="D171" s="51"/>
      <c r="E171" s="51"/>
      <c r="F171" s="51"/>
      <c r="G171" s="51"/>
      <c r="H171" s="51"/>
      <c r="I171" s="51"/>
      <c r="J171" s="51"/>
      <c r="K171" s="51"/>
      <c r="L171" s="51"/>
      <c r="M171" s="51"/>
    </row>
    <row r="172" spans="2:13">
      <c r="B172" s="51"/>
      <c r="C172" s="51"/>
      <c r="D172" s="51"/>
      <c r="E172" s="51"/>
      <c r="F172" s="51"/>
      <c r="G172" s="51"/>
      <c r="H172" s="51"/>
      <c r="I172" s="51"/>
      <c r="J172" s="51"/>
      <c r="K172" s="51"/>
      <c r="L172" s="51"/>
      <c r="M172" s="51"/>
    </row>
    <row r="173" spans="2:13">
      <c r="B173" s="51"/>
      <c r="C173" s="51"/>
      <c r="D173" s="51"/>
      <c r="E173" s="51"/>
      <c r="F173" s="51"/>
      <c r="G173" s="51"/>
      <c r="H173" s="51"/>
      <c r="I173" s="51"/>
      <c r="J173" s="51"/>
      <c r="K173" s="51"/>
      <c r="L173" s="51"/>
      <c r="M173" s="51"/>
    </row>
    <row r="174" spans="2:13">
      <c r="B174" s="51"/>
      <c r="C174" s="51"/>
      <c r="D174" s="51"/>
      <c r="E174" s="51"/>
      <c r="F174" s="51"/>
      <c r="G174" s="51"/>
      <c r="H174" s="51"/>
      <c r="I174" s="51"/>
      <c r="J174" s="51"/>
      <c r="K174" s="51"/>
      <c r="L174" s="51"/>
      <c r="M174" s="51"/>
    </row>
    <row r="175" spans="2:13">
      <c r="B175" s="51"/>
      <c r="C175" s="51"/>
      <c r="D175" s="51"/>
      <c r="E175" s="51"/>
      <c r="F175" s="51"/>
      <c r="G175" s="51"/>
      <c r="H175" s="51"/>
      <c r="I175" s="51"/>
      <c r="J175" s="51"/>
      <c r="K175" s="51"/>
      <c r="L175" s="51"/>
      <c r="M175" s="51"/>
    </row>
    <row r="176" spans="2:13">
      <c r="B176" s="51"/>
      <c r="C176" s="51"/>
      <c r="D176" s="51"/>
      <c r="E176" s="51"/>
      <c r="F176" s="51"/>
      <c r="G176" s="51"/>
      <c r="H176" s="51"/>
      <c r="I176" s="51"/>
      <c r="J176" s="51"/>
      <c r="K176" s="51"/>
      <c r="L176" s="51"/>
      <c r="M176" s="51"/>
    </row>
    <row r="177" spans="2:13">
      <c r="B177" s="51"/>
      <c r="C177" s="51"/>
      <c r="D177" s="51"/>
      <c r="E177" s="51"/>
      <c r="F177" s="51"/>
      <c r="G177" s="51"/>
      <c r="H177" s="51"/>
      <c r="I177" s="51"/>
      <c r="J177" s="51"/>
      <c r="K177" s="51"/>
      <c r="L177" s="51"/>
      <c r="M177" s="51"/>
    </row>
    <row r="178" spans="2:13">
      <c r="B178" s="51"/>
      <c r="C178" s="51"/>
      <c r="D178" s="51"/>
      <c r="E178" s="51"/>
      <c r="F178" s="51"/>
      <c r="G178" s="51"/>
      <c r="H178" s="51"/>
      <c r="I178" s="51"/>
      <c r="J178" s="51"/>
      <c r="K178" s="51"/>
      <c r="L178" s="51"/>
      <c r="M178" s="51"/>
    </row>
    <row r="179" spans="2:13">
      <c r="B179" s="51"/>
      <c r="C179" s="51"/>
      <c r="D179" s="51"/>
      <c r="E179" s="51"/>
      <c r="F179" s="51"/>
      <c r="G179" s="51"/>
      <c r="H179" s="51"/>
      <c r="I179" s="51"/>
      <c r="J179" s="51"/>
      <c r="K179" s="51"/>
      <c r="L179" s="51"/>
      <c r="M179" s="51"/>
    </row>
    <row r="180" spans="2:13">
      <c r="B180" s="51"/>
      <c r="C180" s="51"/>
      <c r="D180" s="51"/>
      <c r="E180" s="51"/>
      <c r="F180" s="51"/>
      <c r="G180" s="51"/>
      <c r="H180" s="51"/>
      <c r="I180" s="51"/>
      <c r="J180" s="51"/>
      <c r="K180" s="51"/>
      <c r="L180" s="51"/>
      <c r="M180" s="51"/>
    </row>
    <row r="181" spans="2:13">
      <c r="B181" s="51"/>
      <c r="C181" s="51"/>
      <c r="D181" s="51"/>
      <c r="E181" s="51"/>
      <c r="F181" s="51"/>
      <c r="G181" s="51"/>
      <c r="H181" s="51"/>
      <c r="I181" s="51"/>
      <c r="J181" s="51"/>
      <c r="K181" s="51"/>
      <c r="L181" s="51"/>
      <c r="M181" s="51"/>
    </row>
    <row r="182" spans="2:13">
      <c r="B182" s="51"/>
      <c r="C182" s="51"/>
      <c r="D182" s="51"/>
      <c r="E182" s="51"/>
      <c r="F182" s="51"/>
      <c r="G182" s="51"/>
      <c r="H182" s="51"/>
      <c r="I182" s="51"/>
      <c r="J182" s="51"/>
      <c r="K182" s="51"/>
      <c r="L182" s="51"/>
      <c r="M182" s="51"/>
    </row>
    <row r="183" spans="2:13">
      <c r="B183" s="51"/>
      <c r="C183" s="51"/>
      <c r="D183" s="51"/>
      <c r="E183" s="51"/>
      <c r="F183" s="51"/>
      <c r="G183" s="51"/>
      <c r="H183" s="51"/>
      <c r="I183" s="51"/>
      <c r="J183" s="51"/>
      <c r="K183" s="51"/>
      <c r="L183" s="51"/>
      <c r="M183" s="51"/>
    </row>
    <row r="184" spans="2:13">
      <c r="B184" s="51"/>
      <c r="C184" s="51"/>
      <c r="D184" s="51"/>
      <c r="E184" s="51"/>
      <c r="F184" s="51"/>
      <c r="G184" s="51"/>
      <c r="H184" s="51"/>
      <c r="I184" s="51"/>
      <c r="J184" s="51"/>
      <c r="K184" s="51"/>
      <c r="L184" s="51"/>
      <c r="M184" s="51"/>
    </row>
    <row r="185" spans="2:13">
      <c r="B185" s="51"/>
      <c r="C185" s="51"/>
      <c r="D185" s="51"/>
      <c r="E185" s="51"/>
      <c r="F185" s="51"/>
      <c r="G185" s="51"/>
      <c r="H185" s="51"/>
      <c r="I185" s="51"/>
      <c r="J185" s="51"/>
      <c r="K185" s="51"/>
      <c r="L185" s="51"/>
      <c r="M185" s="51"/>
    </row>
    <row r="186" spans="2:13">
      <c r="B186" s="51"/>
      <c r="C186" s="51"/>
      <c r="D186" s="51"/>
      <c r="E186" s="51"/>
      <c r="F186" s="51"/>
      <c r="G186" s="51"/>
      <c r="H186" s="51"/>
      <c r="I186" s="51"/>
      <c r="J186" s="51"/>
      <c r="K186" s="51"/>
      <c r="L186" s="51"/>
      <c r="M186" s="51"/>
    </row>
    <row r="187" spans="2:13">
      <c r="B187" s="51"/>
      <c r="C187" s="51"/>
      <c r="D187" s="51"/>
      <c r="E187" s="51"/>
      <c r="F187" s="51"/>
      <c r="G187" s="51"/>
      <c r="H187" s="51"/>
      <c r="I187" s="51"/>
      <c r="J187" s="51"/>
      <c r="K187" s="51"/>
      <c r="L187" s="51"/>
      <c r="M187" s="51"/>
    </row>
    <row r="188" spans="2:13">
      <c r="B188" s="51"/>
      <c r="C188" s="51"/>
      <c r="D188" s="51"/>
      <c r="E188" s="51"/>
      <c r="F188" s="51"/>
      <c r="G188" s="51"/>
      <c r="H188" s="51"/>
      <c r="I188" s="51"/>
      <c r="J188" s="51"/>
      <c r="K188" s="51"/>
      <c r="L188" s="51"/>
      <c r="M188" s="51"/>
    </row>
    <row r="189" spans="2:13">
      <c r="B189" s="51"/>
      <c r="C189" s="51"/>
      <c r="D189" s="51"/>
      <c r="E189" s="51"/>
      <c r="F189" s="51"/>
      <c r="G189" s="51"/>
      <c r="H189" s="51"/>
      <c r="I189" s="51"/>
      <c r="J189" s="51"/>
      <c r="K189" s="51"/>
      <c r="L189" s="51"/>
      <c r="M189" s="51"/>
    </row>
    <row r="190" spans="2:13">
      <c r="B190" s="51"/>
      <c r="C190" s="51"/>
      <c r="D190" s="51"/>
      <c r="E190" s="51"/>
      <c r="F190" s="51"/>
      <c r="G190" s="51"/>
      <c r="H190" s="51"/>
      <c r="I190" s="51"/>
      <c r="J190" s="51"/>
      <c r="K190" s="51"/>
      <c r="L190" s="51"/>
      <c r="M190" s="51"/>
    </row>
    <row r="191" spans="2:13">
      <c r="B191" s="51"/>
      <c r="C191" s="51"/>
      <c r="D191" s="51"/>
      <c r="E191" s="51"/>
      <c r="F191" s="51"/>
      <c r="G191" s="51"/>
      <c r="H191" s="51"/>
      <c r="I191" s="51"/>
      <c r="J191" s="51"/>
      <c r="K191" s="51"/>
      <c r="L191" s="51"/>
      <c r="M191" s="51"/>
    </row>
    <row r="192" spans="2:13">
      <c r="B192" s="51"/>
      <c r="C192" s="51"/>
      <c r="D192" s="51"/>
      <c r="E192" s="51"/>
      <c r="F192" s="51"/>
      <c r="G192" s="51"/>
      <c r="H192" s="51"/>
      <c r="I192" s="51"/>
      <c r="J192" s="51"/>
      <c r="K192" s="51"/>
      <c r="L192" s="51"/>
      <c r="M192" s="51"/>
    </row>
    <row r="193" spans="2:13">
      <c r="B193" s="51"/>
      <c r="C193" s="51"/>
      <c r="D193" s="51"/>
      <c r="E193" s="51"/>
      <c r="F193" s="51"/>
      <c r="G193" s="51"/>
      <c r="H193" s="51"/>
      <c r="I193" s="51"/>
      <c r="J193" s="51"/>
      <c r="K193" s="51"/>
      <c r="L193" s="51"/>
      <c r="M193" s="51"/>
    </row>
    <row r="194" spans="2:13">
      <c r="B194" s="51"/>
      <c r="C194" s="51"/>
      <c r="D194" s="51"/>
      <c r="E194" s="51"/>
      <c r="F194" s="51"/>
      <c r="G194" s="51"/>
      <c r="H194" s="51"/>
      <c r="I194" s="51"/>
      <c r="J194" s="51"/>
      <c r="K194" s="51"/>
      <c r="L194" s="51"/>
      <c r="M194" s="51"/>
    </row>
    <row r="195" spans="2:13">
      <c r="B195" s="51"/>
      <c r="C195" s="51"/>
      <c r="D195" s="51"/>
      <c r="E195" s="51"/>
      <c r="F195" s="51"/>
      <c r="G195" s="51"/>
      <c r="H195" s="51"/>
      <c r="I195" s="51"/>
      <c r="J195" s="51"/>
      <c r="K195" s="51"/>
      <c r="L195" s="51"/>
      <c r="M195" s="51"/>
    </row>
    <row r="196" spans="2:13">
      <c r="B196" s="51"/>
      <c r="C196" s="51"/>
      <c r="D196" s="51"/>
      <c r="E196" s="51"/>
      <c r="F196" s="51"/>
      <c r="G196" s="51"/>
      <c r="H196" s="51"/>
      <c r="I196" s="51"/>
      <c r="J196" s="51"/>
      <c r="K196" s="51"/>
      <c r="L196" s="51"/>
      <c r="M196" s="51"/>
    </row>
    <row r="197" spans="2:13">
      <c r="B197" s="51"/>
      <c r="C197" s="51"/>
      <c r="D197" s="51"/>
      <c r="E197" s="51"/>
      <c r="F197" s="51"/>
      <c r="G197" s="51"/>
      <c r="H197" s="51"/>
      <c r="I197" s="51"/>
      <c r="J197" s="51"/>
      <c r="K197" s="51"/>
      <c r="L197" s="51"/>
      <c r="M197" s="51"/>
    </row>
    <row r="198" spans="2:13">
      <c r="B198" s="51"/>
      <c r="C198" s="51"/>
      <c r="D198" s="51"/>
      <c r="E198" s="51"/>
      <c r="F198" s="51"/>
      <c r="G198" s="51"/>
      <c r="H198" s="51"/>
      <c r="I198" s="51"/>
      <c r="J198" s="51"/>
      <c r="K198" s="51"/>
      <c r="L198" s="51"/>
      <c r="M198" s="51"/>
    </row>
    <row r="199" spans="2:13">
      <c r="B199" s="51"/>
      <c r="C199" s="51"/>
      <c r="D199" s="51"/>
      <c r="E199" s="51"/>
      <c r="F199" s="51"/>
      <c r="G199" s="51"/>
      <c r="H199" s="51"/>
      <c r="I199" s="51"/>
      <c r="J199" s="51"/>
      <c r="K199" s="51"/>
      <c r="L199" s="51"/>
      <c r="M199" s="51"/>
    </row>
    <row r="200" spans="2:13">
      <c r="B200" s="51"/>
      <c r="C200" s="51"/>
      <c r="D200" s="51"/>
      <c r="E200" s="51"/>
      <c r="F200" s="51"/>
      <c r="G200" s="51"/>
      <c r="H200" s="51"/>
      <c r="I200" s="51"/>
      <c r="J200" s="51"/>
      <c r="K200" s="51"/>
      <c r="L200" s="51"/>
      <c r="M200" s="51"/>
    </row>
    <row r="201" spans="2:13">
      <c r="B201" s="51"/>
      <c r="C201" s="51"/>
      <c r="D201" s="51"/>
      <c r="E201" s="51"/>
      <c r="F201" s="51"/>
      <c r="G201" s="51"/>
      <c r="H201" s="51"/>
      <c r="I201" s="51"/>
      <c r="J201" s="51"/>
      <c r="K201" s="51"/>
      <c r="L201" s="51"/>
      <c r="M201" s="51"/>
    </row>
    <row r="202" spans="2:13">
      <c r="B202" s="51"/>
      <c r="C202" s="51"/>
      <c r="D202" s="51"/>
      <c r="E202" s="51"/>
      <c r="F202" s="51"/>
      <c r="G202" s="51"/>
      <c r="H202" s="51"/>
      <c r="I202" s="51"/>
      <c r="J202" s="51"/>
      <c r="K202" s="51"/>
      <c r="L202" s="51"/>
      <c r="M202" s="51"/>
    </row>
    <row r="203" spans="2:13">
      <c r="B203" s="51"/>
      <c r="C203" s="51"/>
      <c r="D203" s="51"/>
      <c r="E203" s="51"/>
      <c r="F203" s="51"/>
      <c r="G203" s="51"/>
      <c r="H203" s="51"/>
      <c r="I203" s="51"/>
      <c r="J203" s="51"/>
      <c r="K203" s="51"/>
      <c r="L203" s="51"/>
      <c r="M203" s="51"/>
    </row>
    <row r="204" spans="2:13">
      <c r="B204" s="51"/>
      <c r="C204" s="51"/>
      <c r="D204" s="51"/>
      <c r="E204" s="51"/>
      <c r="F204" s="51"/>
      <c r="G204" s="51"/>
      <c r="H204" s="51"/>
      <c r="I204" s="51"/>
      <c r="J204" s="51"/>
      <c r="K204" s="51"/>
      <c r="L204" s="51"/>
      <c r="M204" s="51"/>
    </row>
    <row r="205" spans="2:13">
      <c r="B205" s="51"/>
      <c r="C205" s="51"/>
      <c r="D205" s="51"/>
      <c r="E205" s="51"/>
      <c r="F205" s="51"/>
      <c r="G205" s="51"/>
      <c r="H205" s="51"/>
      <c r="I205" s="51"/>
      <c r="J205" s="51"/>
      <c r="K205" s="51"/>
      <c r="L205" s="51"/>
      <c r="M205" s="51"/>
    </row>
    <row r="206" spans="2:13">
      <c r="B206" s="51"/>
      <c r="C206" s="51"/>
      <c r="D206" s="51"/>
      <c r="E206" s="51"/>
      <c r="F206" s="51"/>
      <c r="G206" s="51"/>
      <c r="H206" s="51"/>
      <c r="I206" s="51"/>
      <c r="J206" s="51"/>
      <c r="K206" s="51"/>
      <c r="L206" s="51"/>
      <c r="M206" s="51"/>
    </row>
    <row r="207" spans="2:13">
      <c r="B207" s="51"/>
      <c r="C207" s="51"/>
      <c r="D207" s="51"/>
      <c r="E207" s="51"/>
      <c r="F207" s="51"/>
      <c r="G207" s="51"/>
      <c r="H207" s="51"/>
      <c r="I207" s="51"/>
      <c r="J207" s="51"/>
      <c r="K207" s="51"/>
      <c r="L207" s="51"/>
      <c r="M207" s="51"/>
    </row>
    <row r="208" spans="2:13">
      <c r="B208" s="51"/>
      <c r="C208" s="51"/>
      <c r="D208" s="51"/>
      <c r="E208" s="51"/>
      <c r="F208" s="51"/>
      <c r="G208" s="51"/>
      <c r="H208" s="51"/>
      <c r="I208" s="51"/>
      <c r="J208" s="51"/>
      <c r="K208" s="51"/>
      <c r="L208" s="51"/>
      <c r="M208" s="51"/>
    </row>
    <row r="209" spans="2:13">
      <c r="B209" s="51"/>
      <c r="C209" s="51"/>
      <c r="D209" s="51"/>
      <c r="E209" s="51"/>
      <c r="F209" s="51"/>
      <c r="G209" s="51"/>
      <c r="H209" s="51"/>
      <c r="I209" s="51"/>
      <c r="J209" s="51"/>
      <c r="K209" s="51"/>
      <c r="L209" s="51"/>
      <c r="M209" s="51"/>
    </row>
    <row r="210" spans="2:13">
      <c r="B210" s="51"/>
      <c r="C210" s="51"/>
      <c r="D210" s="51"/>
      <c r="E210" s="51"/>
      <c r="F210" s="51"/>
      <c r="G210" s="51"/>
      <c r="H210" s="51"/>
      <c r="I210" s="51"/>
      <c r="J210" s="51"/>
      <c r="K210" s="51"/>
      <c r="L210" s="51"/>
      <c r="M210" s="51"/>
    </row>
    <row r="211" spans="2:13">
      <c r="B211" s="51"/>
      <c r="C211" s="51"/>
      <c r="D211" s="51"/>
      <c r="E211" s="51"/>
      <c r="F211" s="51"/>
      <c r="G211" s="51"/>
      <c r="H211" s="51"/>
      <c r="I211" s="51"/>
      <c r="J211" s="51"/>
      <c r="K211" s="51"/>
      <c r="L211" s="51"/>
      <c r="M211" s="51"/>
    </row>
    <row r="212" spans="2:13">
      <c r="B212" s="51"/>
      <c r="C212" s="51"/>
      <c r="D212" s="51"/>
      <c r="E212" s="51"/>
      <c r="F212" s="51"/>
      <c r="G212" s="51"/>
      <c r="H212" s="51"/>
      <c r="I212" s="51"/>
      <c r="J212" s="51"/>
      <c r="K212" s="51"/>
      <c r="L212" s="51"/>
      <c r="M212" s="51"/>
    </row>
    <row r="213" spans="2:13">
      <c r="B213" s="51"/>
      <c r="C213" s="51"/>
      <c r="D213" s="51"/>
      <c r="E213" s="51"/>
      <c r="F213" s="51"/>
      <c r="G213" s="51"/>
      <c r="H213" s="51"/>
      <c r="I213" s="51"/>
      <c r="J213" s="51"/>
      <c r="K213" s="51"/>
      <c r="L213" s="51"/>
      <c r="M213" s="51"/>
    </row>
    <row r="214" spans="2:13">
      <c r="B214" s="51"/>
      <c r="C214" s="51"/>
      <c r="D214" s="51"/>
      <c r="E214" s="51"/>
      <c r="F214" s="51"/>
      <c r="G214" s="51"/>
      <c r="H214" s="51"/>
      <c r="I214" s="51"/>
      <c r="J214" s="51"/>
      <c r="K214" s="51"/>
      <c r="L214" s="51"/>
      <c r="M214" s="51"/>
    </row>
    <row r="215" spans="2:13">
      <c r="B215" s="51"/>
      <c r="C215" s="51"/>
      <c r="D215" s="51"/>
      <c r="E215" s="51"/>
      <c r="F215" s="51"/>
      <c r="G215" s="51"/>
      <c r="H215" s="51"/>
      <c r="I215" s="51"/>
      <c r="J215" s="51"/>
      <c r="K215" s="51"/>
      <c r="L215" s="51"/>
      <c r="M215" s="51"/>
    </row>
    <row r="216" spans="2:13">
      <c r="B216" s="51"/>
      <c r="C216" s="51"/>
      <c r="D216" s="51"/>
      <c r="E216" s="51"/>
      <c r="F216" s="51"/>
      <c r="G216" s="51"/>
      <c r="H216" s="51"/>
      <c r="I216" s="51"/>
      <c r="J216" s="51"/>
      <c r="K216" s="51"/>
      <c r="L216" s="51"/>
      <c r="M216" s="51"/>
    </row>
    <row r="217" spans="2:13">
      <c r="B217" s="51"/>
      <c r="C217" s="51"/>
      <c r="D217" s="51"/>
      <c r="E217" s="51"/>
      <c r="F217" s="51"/>
      <c r="G217" s="51"/>
      <c r="H217" s="51"/>
      <c r="I217" s="51"/>
      <c r="J217" s="51"/>
      <c r="K217" s="51"/>
      <c r="L217" s="51"/>
      <c r="M217" s="51"/>
    </row>
    <row r="218" spans="2:13">
      <c r="B218" s="51"/>
      <c r="C218" s="51"/>
      <c r="D218" s="51"/>
      <c r="E218" s="51"/>
      <c r="F218" s="51"/>
      <c r="G218" s="51"/>
      <c r="H218" s="51"/>
      <c r="I218" s="51"/>
      <c r="J218" s="51"/>
      <c r="K218" s="51"/>
      <c r="L218" s="51"/>
      <c r="M218" s="51"/>
    </row>
    <row r="219" spans="2:13">
      <c r="B219" s="51"/>
      <c r="C219" s="51"/>
      <c r="D219" s="51"/>
      <c r="E219" s="51"/>
      <c r="F219" s="51"/>
      <c r="G219" s="51"/>
      <c r="H219" s="51"/>
      <c r="I219" s="51"/>
      <c r="J219" s="51"/>
      <c r="K219" s="51"/>
      <c r="L219" s="51"/>
      <c r="M219" s="51"/>
    </row>
    <row r="220" spans="2:13">
      <c r="B220" s="51"/>
      <c r="C220" s="51"/>
      <c r="D220" s="51"/>
      <c r="E220" s="51"/>
      <c r="F220" s="51"/>
      <c r="G220" s="51"/>
      <c r="H220" s="51"/>
      <c r="I220" s="51"/>
      <c r="J220" s="51"/>
      <c r="K220" s="51"/>
      <c r="L220" s="51"/>
      <c r="M220" s="51"/>
    </row>
    <row r="221" spans="2:13">
      <c r="B221" s="51"/>
      <c r="C221" s="51"/>
      <c r="D221" s="51"/>
      <c r="E221" s="51"/>
      <c r="F221" s="51"/>
      <c r="G221" s="51"/>
      <c r="H221" s="51"/>
      <c r="I221" s="51"/>
      <c r="J221" s="51"/>
      <c r="K221" s="51"/>
      <c r="L221" s="51"/>
      <c r="M221" s="51"/>
    </row>
    <row r="222" spans="2:13">
      <c r="B222" s="51"/>
      <c r="C222" s="51"/>
      <c r="D222" s="51"/>
      <c r="E222" s="51"/>
      <c r="F222" s="51"/>
      <c r="G222" s="51"/>
      <c r="H222" s="51"/>
      <c r="I222" s="51"/>
      <c r="J222" s="51"/>
      <c r="K222" s="51"/>
      <c r="L222" s="51"/>
      <c r="M222" s="51"/>
    </row>
    <row r="223" spans="2:13">
      <c r="B223" s="51"/>
      <c r="C223" s="51"/>
      <c r="D223" s="51"/>
      <c r="E223" s="51"/>
      <c r="F223" s="51"/>
      <c r="G223" s="51"/>
      <c r="H223" s="51"/>
      <c r="I223" s="51"/>
      <c r="J223" s="51"/>
      <c r="K223" s="51"/>
      <c r="L223" s="51"/>
      <c r="M223" s="51"/>
    </row>
    <row r="224" spans="2:13">
      <c r="B224" s="51"/>
      <c r="C224" s="51"/>
      <c r="D224" s="51"/>
      <c r="E224" s="51"/>
      <c r="F224" s="51"/>
      <c r="G224" s="51"/>
      <c r="H224" s="51"/>
      <c r="I224" s="51"/>
      <c r="J224" s="51"/>
      <c r="K224" s="51"/>
      <c r="L224" s="51"/>
      <c r="M224" s="51"/>
    </row>
    <row r="225" spans="2:13">
      <c r="B225" s="51"/>
      <c r="C225" s="51"/>
      <c r="D225" s="51"/>
      <c r="E225" s="51"/>
      <c r="F225" s="51"/>
      <c r="G225" s="51"/>
      <c r="H225" s="51"/>
      <c r="I225" s="51"/>
      <c r="J225" s="51"/>
      <c r="K225" s="51"/>
      <c r="L225" s="51"/>
      <c r="M225" s="51"/>
    </row>
    <row r="226" spans="2:13">
      <c r="B226" s="51"/>
      <c r="C226" s="51"/>
      <c r="D226" s="51"/>
      <c r="E226" s="51"/>
      <c r="F226" s="51"/>
      <c r="G226" s="51"/>
      <c r="H226" s="51"/>
      <c r="I226" s="51"/>
      <c r="J226" s="51"/>
      <c r="K226" s="51"/>
      <c r="L226" s="51"/>
      <c r="M226" s="51"/>
    </row>
    <row r="227" spans="2:13">
      <c r="B227" s="51"/>
      <c r="C227" s="51"/>
      <c r="D227" s="51"/>
      <c r="E227" s="51"/>
      <c r="F227" s="51"/>
      <c r="G227" s="51"/>
      <c r="H227" s="51"/>
      <c r="I227" s="51"/>
      <c r="J227" s="51"/>
      <c r="K227" s="51"/>
      <c r="L227" s="51"/>
      <c r="M227" s="51"/>
    </row>
    <row r="228" spans="2:13">
      <c r="B228" s="51"/>
      <c r="C228" s="51"/>
      <c r="D228" s="51"/>
      <c r="E228" s="51"/>
      <c r="F228" s="51"/>
      <c r="G228" s="51"/>
      <c r="H228" s="51"/>
      <c r="I228" s="51"/>
      <c r="J228" s="51"/>
      <c r="K228" s="51"/>
      <c r="L228" s="51"/>
      <c r="M228" s="51"/>
    </row>
    <row r="229" spans="2:13">
      <c r="B229" s="51"/>
      <c r="C229" s="51"/>
      <c r="D229" s="51"/>
      <c r="E229" s="51"/>
      <c r="F229" s="51"/>
      <c r="G229" s="51"/>
      <c r="H229" s="51"/>
      <c r="I229" s="51"/>
      <c r="J229" s="51"/>
      <c r="K229" s="51"/>
      <c r="L229" s="51"/>
      <c r="M229" s="51"/>
    </row>
    <row r="230" spans="2:13">
      <c r="B230" s="51"/>
      <c r="C230" s="51"/>
      <c r="D230" s="51"/>
      <c r="E230" s="51"/>
      <c r="F230" s="51"/>
      <c r="G230" s="51"/>
      <c r="H230" s="51"/>
      <c r="I230" s="51"/>
      <c r="J230" s="51"/>
      <c r="K230" s="51"/>
      <c r="L230" s="51"/>
      <c r="M230" s="51"/>
    </row>
    <row r="231" spans="2:13">
      <c r="B231" s="51"/>
      <c r="C231" s="51"/>
      <c r="D231" s="51"/>
      <c r="E231" s="51"/>
      <c r="F231" s="51"/>
      <c r="G231" s="51"/>
      <c r="H231" s="51"/>
      <c r="I231" s="51"/>
      <c r="J231" s="51"/>
      <c r="K231" s="51"/>
      <c r="L231" s="51"/>
      <c r="M231" s="51"/>
    </row>
    <row r="232" spans="2:13">
      <c r="B232" s="51"/>
      <c r="C232" s="51"/>
      <c r="D232" s="51"/>
      <c r="E232" s="51"/>
      <c r="F232" s="51"/>
      <c r="G232" s="51"/>
      <c r="H232" s="51"/>
      <c r="I232" s="51"/>
      <c r="J232" s="51"/>
      <c r="K232" s="51"/>
      <c r="L232" s="51"/>
      <c r="M232" s="51"/>
    </row>
    <row r="233" spans="2:13">
      <c r="B233" s="51"/>
      <c r="C233" s="51"/>
      <c r="D233" s="51"/>
      <c r="E233" s="51"/>
      <c r="F233" s="51"/>
      <c r="G233" s="51"/>
      <c r="H233" s="51"/>
      <c r="I233" s="51"/>
      <c r="J233" s="51"/>
      <c r="K233" s="51"/>
      <c r="L233" s="51"/>
      <c r="M233" s="51"/>
    </row>
    <row r="234" spans="2:13">
      <c r="B234" s="51"/>
      <c r="C234" s="51"/>
      <c r="D234" s="51"/>
      <c r="E234" s="51"/>
      <c r="F234" s="51"/>
      <c r="G234" s="51"/>
      <c r="H234" s="51"/>
      <c r="I234" s="51"/>
      <c r="J234" s="51"/>
      <c r="K234" s="51"/>
      <c r="L234" s="51"/>
      <c r="M234" s="51"/>
    </row>
    <row r="235" spans="2:13">
      <c r="B235" s="51"/>
      <c r="C235" s="51"/>
      <c r="D235" s="51"/>
      <c r="E235" s="51"/>
      <c r="F235" s="51"/>
      <c r="G235" s="51"/>
      <c r="H235" s="51"/>
      <c r="I235" s="51"/>
      <c r="J235" s="51"/>
      <c r="K235" s="51"/>
      <c r="L235" s="51"/>
      <c r="M235" s="51"/>
    </row>
    <row r="236" spans="2:13">
      <c r="B236" s="51"/>
      <c r="C236" s="51"/>
      <c r="D236" s="51"/>
      <c r="E236" s="51"/>
      <c r="F236" s="51"/>
      <c r="G236" s="51"/>
      <c r="H236" s="51"/>
      <c r="I236" s="51"/>
      <c r="J236" s="51"/>
      <c r="K236" s="51"/>
      <c r="L236" s="51"/>
      <c r="M236" s="51"/>
    </row>
    <row r="237" spans="2:13">
      <c r="B237" s="51"/>
      <c r="C237" s="51"/>
      <c r="D237" s="51"/>
      <c r="E237" s="51"/>
      <c r="F237" s="51"/>
      <c r="G237" s="51"/>
      <c r="H237" s="51"/>
      <c r="I237" s="51"/>
      <c r="J237" s="51"/>
      <c r="K237" s="51"/>
      <c r="L237" s="51"/>
      <c r="M237" s="51"/>
    </row>
    <row r="238" spans="2:13">
      <c r="B238" s="51"/>
      <c r="C238" s="51"/>
      <c r="D238" s="51"/>
      <c r="E238" s="51"/>
      <c r="F238" s="51"/>
      <c r="G238" s="51"/>
      <c r="H238" s="51"/>
      <c r="I238" s="51"/>
      <c r="J238" s="51"/>
      <c r="K238" s="51"/>
      <c r="L238" s="51"/>
      <c r="M238" s="51"/>
    </row>
    <row r="239" spans="2:13">
      <c r="B239" s="51"/>
      <c r="C239" s="51"/>
      <c r="D239" s="51"/>
      <c r="E239" s="51"/>
      <c r="F239" s="51"/>
      <c r="G239" s="51"/>
      <c r="H239" s="51"/>
      <c r="I239" s="51"/>
      <c r="J239" s="51"/>
      <c r="K239" s="51"/>
      <c r="L239" s="51"/>
      <c r="M239" s="51"/>
    </row>
    <row r="240" spans="2:13">
      <c r="B240" s="51"/>
      <c r="C240" s="51"/>
      <c r="D240" s="51"/>
      <c r="E240" s="51"/>
      <c r="F240" s="51"/>
      <c r="G240" s="51"/>
      <c r="H240" s="51"/>
      <c r="I240" s="51"/>
      <c r="J240" s="51"/>
      <c r="K240" s="51"/>
      <c r="L240" s="51"/>
      <c r="M240" s="51"/>
    </row>
    <row r="241" spans="2:13">
      <c r="B241" s="51"/>
      <c r="C241" s="51"/>
      <c r="D241" s="51"/>
      <c r="E241" s="51"/>
      <c r="F241" s="51"/>
      <c r="G241" s="51"/>
      <c r="H241" s="51"/>
      <c r="I241" s="51"/>
      <c r="J241" s="51"/>
      <c r="K241" s="51"/>
      <c r="L241" s="51"/>
      <c r="M241" s="51"/>
    </row>
    <row r="242" spans="2:13">
      <c r="B242" s="51"/>
      <c r="C242" s="51"/>
      <c r="D242" s="51"/>
      <c r="E242" s="51"/>
      <c r="F242" s="51"/>
      <c r="G242" s="51"/>
      <c r="H242" s="51"/>
      <c r="I242" s="51"/>
      <c r="J242" s="51"/>
      <c r="K242" s="51"/>
      <c r="L242" s="51"/>
      <c r="M242" s="51"/>
    </row>
    <row r="243" spans="2:13">
      <c r="B243" s="51"/>
      <c r="C243" s="51"/>
      <c r="D243" s="51"/>
      <c r="E243" s="51"/>
      <c r="F243" s="51"/>
      <c r="G243" s="51"/>
      <c r="H243" s="51"/>
      <c r="I243" s="51"/>
      <c r="J243" s="51"/>
      <c r="K243" s="51"/>
      <c r="L243" s="51"/>
      <c r="M243" s="51"/>
    </row>
    <row r="244" spans="2:13">
      <c r="B244" s="51"/>
      <c r="C244" s="51"/>
      <c r="D244" s="51"/>
      <c r="E244" s="51"/>
      <c r="F244" s="51"/>
      <c r="G244" s="51"/>
      <c r="H244" s="51"/>
      <c r="I244" s="51"/>
      <c r="J244" s="51"/>
      <c r="K244" s="51"/>
      <c r="L244" s="51"/>
      <c r="M244" s="51"/>
    </row>
    <row r="245" spans="2:13">
      <c r="B245" s="51"/>
      <c r="C245" s="51"/>
      <c r="D245" s="51"/>
      <c r="E245" s="51"/>
      <c r="F245" s="51"/>
      <c r="G245" s="51"/>
      <c r="H245" s="51"/>
      <c r="I245" s="51"/>
      <c r="J245" s="51"/>
      <c r="K245" s="51"/>
      <c r="L245" s="51"/>
      <c r="M245" s="51"/>
    </row>
    <row r="246" spans="2:13">
      <c r="B246" s="51"/>
      <c r="C246" s="51"/>
      <c r="D246" s="51"/>
      <c r="E246" s="51"/>
      <c r="F246" s="51"/>
      <c r="G246" s="51"/>
      <c r="H246" s="51"/>
      <c r="I246" s="51"/>
      <c r="J246" s="51"/>
      <c r="K246" s="51"/>
      <c r="L246" s="51"/>
      <c r="M246" s="51"/>
    </row>
    <row r="247" spans="2:13">
      <c r="B247" s="51"/>
      <c r="C247" s="51"/>
      <c r="D247" s="51"/>
      <c r="E247" s="51"/>
      <c r="F247" s="51"/>
      <c r="G247" s="51"/>
      <c r="H247" s="51"/>
      <c r="I247" s="51"/>
      <c r="J247" s="51"/>
      <c r="K247" s="51"/>
      <c r="L247" s="51"/>
      <c r="M247" s="51"/>
    </row>
    <row r="248" spans="2:13">
      <c r="B248" s="51"/>
      <c r="C248" s="51"/>
      <c r="D248" s="51"/>
      <c r="E248" s="51"/>
      <c r="F248" s="51"/>
      <c r="G248" s="51"/>
      <c r="H248" s="51"/>
      <c r="I248" s="51"/>
      <c r="J248" s="51"/>
      <c r="K248" s="51"/>
      <c r="L248" s="51"/>
      <c r="M248" s="51"/>
    </row>
    <row r="249" spans="2:13">
      <c r="B249" s="51"/>
      <c r="C249" s="51"/>
      <c r="D249" s="51"/>
      <c r="E249" s="51"/>
      <c r="F249" s="51"/>
      <c r="G249" s="51"/>
      <c r="H249" s="51"/>
      <c r="I249" s="51"/>
      <c r="J249" s="51"/>
      <c r="K249" s="51"/>
      <c r="L249" s="51"/>
      <c r="M249" s="51"/>
    </row>
    <row r="250" spans="2:13">
      <c r="B250" s="51"/>
      <c r="C250" s="51"/>
      <c r="D250" s="51"/>
      <c r="E250" s="51"/>
      <c r="F250" s="51"/>
      <c r="G250" s="51"/>
      <c r="H250" s="51"/>
      <c r="I250" s="51"/>
      <c r="J250" s="51"/>
      <c r="K250" s="51"/>
      <c r="L250" s="51"/>
      <c r="M250" s="51"/>
    </row>
    <row r="251" spans="2:13">
      <c r="B251" s="51"/>
      <c r="C251" s="51"/>
      <c r="D251" s="51"/>
      <c r="E251" s="51"/>
      <c r="F251" s="51"/>
      <c r="G251" s="51"/>
      <c r="H251" s="51"/>
      <c r="I251" s="51"/>
      <c r="J251" s="51"/>
      <c r="K251" s="51"/>
      <c r="L251" s="51"/>
      <c r="M251" s="51"/>
    </row>
    <row r="252" spans="2:13">
      <c r="B252" s="51"/>
      <c r="C252" s="51"/>
      <c r="D252" s="51"/>
      <c r="E252" s="51"/>
      <c r="F252" s="51"/>
      <c r="G252" s="51"/>
      <c r="H252" s="51"/>
      <c r="I252" s="51"/>
      <c r="J252" s="51"/>
      <c r="K252" s="51"/>
      <c r="L252" s="51"/>
      <c r="M252" s="51"/>
    </row>
    <row r="253" spans="2:13">
      <c r="B253" s="51"/>
      <c r="C253" s="51"/>
      <c r="D253" s="51"/>
      <c r="E253" s="51"/>
      <c r="F253" s="51"/>
      <c r="G253" s="51"/>
      <c r="H253" s="51"/>
      <c r="I253" s="51"/>
      <c r="J253" s="51"/>
      <c r="K253" s="51"/>
      <c r="L253" s="51"/>
      <c r="M253" s="51"/>
    </row>
    <row r="254" spans="2:13">
      <c r="B254" s="51"/>
      <c r="C254" s="51"/>
      <c r="D254" s="51"/>
      <c r="E254" s="51"/>
      <c r="F254" s="51"/>
      <c r="G254" s="51"/>
      <c r="H254" s="51"/>
      <c r="I254" s="51"/>
      <c r="J254" s="51"/>
      <c r="K254" s="51"/>
      <c r="L254" s="51"/>
      <c r="M254" s="51"/>
    </row>
    <row r="255" spans="2:13">
      <c r="B255" s="51"/>
      <c r="C255" s="51"/>
      <c r="D255" s="51"/>
      <c r="E255" s="51"/>
      <c r="F255" s="51"/>
      <c r="G255" s="51"/>
      <c r="H255" s="51"/>
      <c r="I255" s="51"/>
      <c r="J255" s="51"/>
      <c r="K255" s="51"/>
      <c r="L255" s="51"/>
      <c r="M255" s="51"/>
    </row>
    <row r="256" spans="2:13">
      <c r="B256" s="51"/>
      <c r="C256" s="51"/>
      <c r="D256" s="51"/>
      <c r="E256" s="51"/>
      <c r="F256" s="51"/>
      <c r="G256" s="51"/>
      <c r="H256" s="51"/>
      <c r="I256" s="51"/>
      <c r="J256" s="51"/>
      <c r="K256" s="51"/>
      <c r="L256" s="51"/>
      <c r="M256" s="51"/>
    </row>
    <row r="257" spans="2:13">
      <c r="B257" s="51"/>
      <c r="C257" s="51"/>
      <c r="D257" s="51"/>
      <c r="E257" s="51"/>
      <c r="F257" s="51"/>
      <c r="G257" s="51"/>
      <c r="H257" s="51"/>
      <c r="I257" s="51"/>
      <c r="J257" s="51"/>
      <c r="K257" s="51"/>
      <c r="L257" s="51"/>
      <c r="M257" s="51"/>
    </row>
    <row r="258" spans="2:13">
      <c r="B258" s="51"/>
      <c r="C258" s="51"/>
      <c r="D258" s="51"/>
      <c r="E258" s="51"/>
      <c r="F258" s="51"/>
      <c r="G258" s="51"/>
      <c r="H258" s="51"/>
      <c r="I258" s="51"/>
      <c r="J258" s="51"/>
      <c r="K258" s="51"/>
      <c r="L258" s="51"/>
      <c r="M258" s="51"/>
    </row>
    <row r="259" spans="2:13">
      <c r="B259" s="51"/>
      <c r="C259" s="51"/>
      <c r="D259" s="51"/>
      <c r="E259" s="51"/>
      <c r="F259" s="51"/>
      <c r="G259" s="51"/>
      <c r="H259" s="51"/>
      <c r="I259" s="51"/>
      <c r="J259" s="51"/>
      <c r="K259" s="51"/>
      <c r="L259" s="51"/>
      <c r="M259" s="51"/>
    </row>
    <row r="260" spans="2:13">
      <c r="B260" s="51"/>
      <c r="C260" s="51"/>
      <c r="D260" s="51"/>
      <c r="E260" s="51"/>
      <c r="F260" s="51"/>
      <c r="G260" s="51"/>
      <c r="H260" s="51"/>
      <c r="I260" s="51"/>
      <c r="J260" s="51"/>
      <c r="K260" s="51"/>
      <c r="L260" s="51"/>
      <c r="M260" s="51"/>
    </row>
    <row r="261" spans="2:13">
      <c r="B261" s="51"/>
      <c r="C261" s="51"/>
      <c r="D261" s="51"/>
      <c r="E261" s="51"/>
      <c r="F261" s="51"/>
      <c r="G261" s="51"/>
      <c r="H261" s="51"/>
      <c r="I261" s="51"/>
      <c r="J261" s="51"/>
      <c r="K261" s="51"/>
      <c r="L261" s="51"/>
      <c r="M261" s="51"/>
    </row>
    <row r="262" spans="2:13">
      <c r="B262" s="51"/>
      <c r="C262" s="51"/>
      <c r="D262" s="51"/>
      <c r="E262" s="51"/>
      <c r="F262" s="51"/>
      <c r="G262" s="51"/>
      <c r="H262" s="51"/>
      <c r="I262" s="51"/>
      <c r="J262" s="51"/>
      <c r="K262" s="51"/>
      <c r="L262" s="51"/>
      <c r="M262" s="51"/>
    </row>
    <row r="263" spans="2:13">
      <c r="B263" s="51"/>
      <c r="C263" s="51"/>
      <c r="D263" s="51"/>
      <c r="E263" s="51"/>
      <c r="F263" s="51"/>
      <c r="G263" s="51"/>
      <c r="H263" s="51"/>
      <c r="I263" s="51"/>
      <c r="J263" s="51"/>
      <c r="K263" s="51"/>
      <c r="L263" s="51"/>
      <c r="M263" s="51"/>
    </row>
    <row r="264" spans="2:13">
      <c r="B264" s="51"/>
      <c r="C264" s="51"/>
      <c r="D264" s="51"/>
      <c r="E264" s="51"/>
      <c r="F264" s="51"/>
      <c r="G264" s="51"/>
      <c r="H264" s="51"/>
      <c r="I264" s="51"/>
      <c r="J264" s="51"/>
      <c r="K264" s="51"/>
      <c r="L264" s="51"/>
      <c r="M264" s="51"/>
    </row>
    <row r="265" spans="2:13">
      <c r="B265" s="51"/>
      <c r="C265" s="51"/>
      <c r="D265" s="51"/>
      <c r="E265" s="51"/>
      <c r="F265" s="51"/>
      <c r="G265" s="51"/>
      <c r="H265" s="51"/>
      <c r="I265" s="51"/>
      <c r="J265" s="51"/>
      <c r="K265" s="51"/>
      <c r="L265" s="51"/>
      <c r="M265" s="51"/>
    </row>
    <row r="266" spans="2:13">
      <c r="B266" s="51"/>
      <c r="C266" s="51"/>
      <c r="D266" s="51"/>
      <c r="E266" s="51"/>
      <c r="F266" s="51"/>
      <c r="G266" s="51"/>
      <c r="H266" s="51"/>
      <c r="I266" s="51"/>
      <c r="J266" s="51"/>
      <c r="K266" s="51"/>
      <c r="L266" s="51"/>
      <c r="M266" s="51"/>
    </row>
    <row r="267" spans="2:13">
      <c r="B267" s="51"/>
      <c r="C267" s="51"/>
      <c r="D267" s="51"/>
      <c r="E267" s="51"/>
      <c r="F267" s="51"/>
      <c r="G267" s="51"/>
      <c r="H267" s="51"/>
      <c r="I267" s="51"/>
      <c r="J267" s="51"/>
      <c r="K267" s="51"/>
      <c r="L267" s="51"/>
      <c r="M267" s="51"/>
    </row>
    <row r="268" spans="2:13">
      <c r="B268" s="51"/>
      <c r="C268" s="51"/>
      <c r="D268" s="51"/>
      <c r="E268" s="51"/>
      <c r="F268" s="51"/>
      <c r="G268" s="51"/>
      <c r="H268" s="51"/>
      <c r="I268" s="51"/>
      <c r="J268" s="51"/>
      <c r="K268" s="51"/>
      <c r="L268" s="51"/>
      <c r="M268" s="51"/>
    </row>
    <row r="269" spans="2:13">
      <c r="B269" s="51"/>
      <c r="C269" s="51"/>
      <c r="D269" s="51"/>
      <c r="E269" s="51"/>
      <c r="F269" s="51"/>
      <c r="G269" s="51"/>
      <c r="H269" s="51"/>
      <c r="I269" s="51"/>
      <c r="J269" s="51"/>
      <c r="K269" s="51"/>
      <c r="L269" s="51"/>
      <c r="M269" s="51"/>
    </row>
    <row r="270" spans="2:13">
      <c r="B270" s="51"/>
      <c r="C270" s="51"/>
      <c r="D270" s="51"/>
      <c r="E270" s="51"/>
      <c r="F270" s="51"/>
      <c r="G270" s="51"/>
      <c r="H270" s="51"/>
      <c r="I270" s="51"/>
      <c r="J270" s="51"/>
      <c r="K270" s="51"/>
      <c r="L270" s="51"/>
      <c r="M270" s="51"/>
    </row>
    <row r="271" spans="2:13">
      <c r="B271" s="51"/>
      <c r="C271" s="51"/>
      <c r="D271" s="51"/>
      <c r="E271" s="51"/>
      <c r="F271" s="51"/>
      <c r="G271" s="51"/>
      <c r="H271" s="51"/>
      <c r="I271" s="51"/>
      <c r="J271" s="51"/>
      <c r="K271" s="51"/>
      <c r="L271" s="51"/>
      <c r="M271" s="51"/>
    </row>
    <row r="272" spans="2:13">
      <c r="B272" s="51"/>
      <c r="C272" s="51"/>
      <c r="D272" s="51"/>
      <c r="E272" s="51"/>
      <c r="F272" s="51"/>
      <c r="G272" s="51"/>
      <c r="H272" s="51"/>
      <c r="I272" s="51"/>
      <c r="J272" s="51"/>
      <c r="K272" s="51"/>
      <c r="L272" s="51"/>
      <c r="M272" s="51"/>
    </row>
    <row r="273" spans="2:13">
      <c r="B273" s="51"/>
      <c r="C273" s="51"/>
      <c r="D273" s="51"/>
      <c r="E273" s="51"/>
      <c r="F273" s="51"/>
      <c r="G273" s="51"/>
      <c r="H273" s="51"/>
      <c r="I273" s="51"/>
      <c r="J273" s="51"/>
      <c r="K273" s="51"/>
      <c r="L273" s="51"/>
      <c r="M273" s="51"/>
    </row>
    <row r="274" spans="2:13">
      <c r="B274" s="51"/>
      <c r="C274" s="51"/>
      <c r="D274" s="51"/>
      <c r="E274" s="51"/>
      <c r="F274" s="51"/>
      <c r="G274" s="51"/>
      <c r="H274" s="51"/>
      <c r="I274" s="51"/>
      <c r="J274" s="51"/>
      <c r="K274" s="51"/>
      <c r="L274" s="51"/>
      <c r="M274" s="51"/>
    </row>
    <row r="275" spans="2:13">
      <c r="B275" s="51"/>
      <c r="C275" s="51"/>
      <c r="D275" s="51"/>
      <c r="E275" s="51"/>
      <c r="F275" s="51"/>
      <c r="G275" s="51"/>
      <c r="H275" s="51"/>
      <c r="I275" s="51"/>
      <c r="J275" s="51"/>
      <c r="K275" s="51"/>
      <c r="L275" s="51"/>
      <c r="M275" s="51"/>
    </row>
    <row r="276" spans="2:13">
      <c r="B276" s="51"/>
      <c r="C276" s="51"/>
      <c r="D276" s="51"/>
      <c r="E276" s="51"/>
      <c r="F276" s="51"/>
      <c r="G276" s="51"/>
      <c r="H276" s="51"/>
      <c r="I276" s="51"/>
      <c r="J276" s="51"/>
      <c r="K276" s="51"/>
      <c r="L276" s="51"/>
      <c r="M276" s="51"/>
    </row>
    <row r="277" spans="2:13">
      <c r="B277" s="51"/>
      <c r="C277" s="51"/>
      <c r="D277" s="51"/>
      <c r="E277" s="51"/>
      <c r="F277" s="51"/>
      <c r="G277" s="51"/>
      <c r="H277" s="51"/>
      <c r="I277" s="51"/>
      <c r="J277" s="51"/>
      <c r="K277" s="51"/>
      <c r="L277" s="51"/>
      <c r="M277" s="51"/>
    </row>
    <row r="278" spans="2:13">
      <c r="B278" s="51"/>
      <c r="C278" s="51"/>
      <c r="D278" s="51"/>
      <c r="E278" s="51"/>
      <c r="F278" s="51"/>
      <c r="G278" s="51"/>
      <c r="H278" s="51"/>
      <c r="I278" s="51"/>
      <c r="J278" s="51"/>
      <c r="K278" s="51"/>
      <c r="L278" s="51"/>
      <c r="M278" s="51"/>
    </row>
    <row r="279" spans="2:13">
      <c r="B279" s="51"/>
      <c r="C279" s="51"/>
      <c r="D279" s="51"/>
      <c r="E279" s="51"/>
      <c r="F279" s="51"/>
      <c r="G279" s="51"/>
      <c r="H279" s="51"/>
      <c r="I279" s="51"/>
      <c r="J279" s="51"/>
      <c r="K279" s="51"/>
      <c r="L279" s="51"/>
      <c r="M279" s="51"/>
    </row>
    <row r="280" spans="2:13">
      <c r="B280" s="51"/>
      <c r="C280" s="51"/>
      <c r="D280" s="51"/>
      <c r="E280" s="51"/>
      <c r="F280" s="51"/>
      <c r="G280" s="51"/>
      <c r="H280" s="51"/>
      <c r="I280" s="51"/>
      <c r="J280" s="51"/>
      <c r="K280" s="51"/>
      <c r="L280" s="51"/>
      <c r="M280" s="51"/>
    </row>
    <row r="281" spans="2:13">
      <c r="B281" s="51"/>
      <c r="C281" s="51"/>
      <c r="D281" s="51"/>
      <c r="E281" s="51"/>
      <c r="F281" s="51"/>
      <c r="G281" s="51"/>
      <c r="H281" s="51"/>
      <c r="I281" s="51"/>
      <c r="J281" s="51"/>
      <c r="K281" s="51"/>
      <c r="L281" s="51"/>
      <c r="M281" s="51"/>
    </row>
    <row r="282" spans="2:13">
      <c r="B282" s="51"/>
      <c r="C282" s="51"/>
      <c r="D282" s="51"/>
      <c r="E282" s="51"/>
      <c r="F282" s="51"/>
      <c r="G282" s="51"/>
      <c r="H282" s="51"/>
      <c r="I282" s="51"/>
      <c r="J282" s="51"/>
      <c r="K282" s="51"/>
      <c r="L282" s="51"/>
      <c r="M282" s="51"/>
    </row>
    <row r="283" spans="2:13">
      <c r="B283" s="51"/>
      <c r="C283" s="51"/>
      <c r="D283" s="51"/>
      <c r="E283" s="51"/>
      <c r="F283" s="51"/>
      <c r="G283" s="51"/>
      <c r="H283" s="51"/>
      <c r="I283" s="51"/>
      <c r="J283" s="51"/>
      <c r="K283" s="51"/>
      <c r="L283" s="51"/>
      <c r="M283" s="51"/>
    </row>
    <row r="284" spans="2:13">
      <c r="B284" s="51"/>
      <c r="C284" s="51"/>
      <c r="D284" s="51"/>
      <c r="E284" s="51"/>
      <c r="F284" s="51"/>
      <c r="G284" s="51"/>
      <c r="H284" s="51"/>
      <c r="I284" s="51"/>
      <c r="J284" s="51"/>
      <c r="K284" s="51"/>
      <c r="L284" s="51"/>
      <c r="M284" s="51"/>
    </row>
    <row r="285" spans="2:13">
      <c r="B285" s="51"/>
      <c r="C285" s="51"/>
      <c r="D285" s="51"/>
      <c r="E285" s="51"/>
      <c r="F285" s="51"/>
      <c r="G285" s="51"/>
      <c r="H285" s="51"/>
      <c r="I285" s="51"/>
      <c r="J285" s="51"/>
      <c r="K285" s="51"/>
      <c r="L285" s="51"/>
      <c r="M285" s="51"/>
    </row>
    <row r="286" spans="2:13">
      <c r="B286" s="51"/>
      <c r="C286" s="51"/>
      <c r="D286" s="51"/>
      <c r="E286" s="51"/>
      <c r="F286" s="51"/>
      <c r="G286" s="51"/>
      <c r="H286" s="51"/>
      <c r="I286" s="51"/>
      <c r="J286" s="51"/>
      <c r="K286" s="51"/>
      <c r="L286" s="51"/>
      <c r="M286" s="51"/>
    </row>
    <row r="287" spans="2:13">
      <c r="B287" s="51"/>
      <c r="C287" s="51"/>
      <c r="D287" s="51"/>
      <c r="E287" s="51"/>
      <c r="F287" s="51"/>
      <c r="G287" s="51"/>
      <c r="H287" s="51"/>
      <c r="I287" s="51"/>
      <c r="J287" s="51"/>
      <c r="K287" s="51"/>
      <c r="L287" s="51"/>
      <c r="M287" s="51"/>
    </row>
    <row r="288" spans="2:13">
      <c r="B288" s="51"/>
      <c r="C288" s="51"/>
      <c r="D288" s="51"/>
      <c r="E288" s="51"/>
      <c r="F288" s="51"/>
      <c r="G288" s="51"/>
      <c r="H288" s="51"/>
      <c r="I288" s="51"/>
      <c r="J288" s="51"/>
      <c r="K288" s="51"/>
      <c r="L288" s="51"/>
      <c r="M288" s="51"/>
    </row>
    <row r="289" spans="2:13">
      <c r="B289" s="51"/>
      <c r="C289" s="51"/>
      <c r="D289" s="51"/>
      <c r="E289" s="51"/>
      <c r="F289" s="51"/>
      <c r="G289" s="51"/>
      <c r="H289" s="51"/>
      <c r="I289" s="51"/>
      <c r="J289" s="51"/>
      <c r="K289" s="51"/>
      <c r="L289" s="51"/>
      <c r="M289" s="51"/>
    </row>
    <row r="290" spans="2:13">
      <c r="B290" s="51"/>
      <c r="C290" s="51"/>
      <c r="D290" s="51"/>
      <c r="E290" s="51"/>
      <c r="F290" s="51"/>
      <c r="G290" s="51"/>
      <c r="H290" s="51"/>
      <c r="I290" s="51"/>
      <c r="J290" s="51"/>
      <c r="K290" s="51"/>
      <c r="L290" s="51"/>
      <c r="M290" s="51"/>
    </row>
    <row r="291" spans="2:13">
      <c r="B291" s="51"/>
      <c r="C291" s="51"/>
      <c r="D291" s="51"/>
      <c r="E291" s="51"/>
      <c r="F291" s="51"/>
      <c r="G291" s="51"/>
      <c r="H291" s="51"/>
      <c r="I291" s="51"/>
      <c r="J291" s="51"/>
      <c r="K291" s="51"/>
      <c r="L291" s="51"/>
      <c r="M291" s="51"/>
    </row>
    <row r="292" spans="2:13">
      <c r="B292" s="51"/>
      <c r="C292" s="51"/>
      <c r="D292" s="51"/>
      <c r="E292" s="51"/>
      <c r="F292" s="51"/>
      <c r="G292" s="51"/>
      <c r="H292" s="51"/>
      <c r="I292" s="51"/>
      <c r="J292" s="51"/>
      <c r="K292" s="51"/>
      <c r="L292" s="51"/>
      <c r="M292" s="51"/>
    </row>
    <row r="293" spans="2:13">
      <c r="B293" s="51"/>
      <c r="C293" s="51"/>
      <c r="D293" s="51"/>
      <c r="E293" s="51"/>
      <c r="F293" s="51"/>
      <c r="G293" s="51"/>
      <c r="H293" s="51"/>
      <c r="I293" s="51"/>
      <c r="J293" s="51"/>
      <c r="K293" s="51"/>
      <c r="L293" s="51"/>
      <c r="M293" s="51"/>
    </row>
    <row r="294" spans="2:13">
      <c r="B294" s="51"/>
      <c r="C294" s="51"/>
      <c r="D294" s="51"/>
      <c r="E294" s="51"/>
      <c r="F294" s="51"/>
      <c r="G294" s="51"/>
      <c r="H294" s="51"/>
      <c r="I294" s="51"/>
      <c r="J294" s="51"/>
      <c r="K294" s="51"/>
      <c r="L294" s="51"/>
      <c r="M294" s="51"/>
    </row>
    <row r="295" spans="2:13">
      <c r="B295" s="51"/>
      <c r="C295" s="51"/>
      <c r="D295" s="51"/>
      <c r="E295" s="51"/>
      <c r="F295" s="51"/>
      <c r="G295" s="51"/>
      <c r="H295" s="51"/>
      <c r="I295" s="51"/>
      <c r="J295" s="51"/>
      <c r="K295" s="51"/>
      <c r="L295" s="51"/>
      <c r="M295" s="51"/>
    </row>
    <row r="296" spans="2:13">
      <c r="B296" s="51"/>
      <c r="C296" s="51"/>
      <c r="D296" s="51"/>
      <c r="E296" s="51"/>
      <c r="F296" s="51"/>
      <c r="G296" s="51"/>
      <c r="H296" s="51"/>
      <c r="I296" s="51"/>
      <c r="J296" s="51"/>
      <c r="K296" s="51"/>
      <c r="L296" s="51"/>
      <c r="M296" s="51"/>
    </row>
    <row r="297" spans="2:13">
      <c r="B297" s="51"/>
      <c r="C297" s="51"/>
      <c r="D297" s="51"/>
      <c r="E297" s="51"/>
      <c r="F297" s="51"/>
      <c r="G297" s="51"/>
      <c r="H297" s="51"/>
      <c r="I297" s="51"/>
      <c r="J297" s="51"/>
      <c r="K297" s="51"/>
      <c r="L297" s="51"/>
      <c r="M297" s="51"/>
    </row>
    <row r="298" spans="2:13">
      <c r="B298" s="51"/>
      <c r="C298" s="51"/>
      <c r="D298" s="51"/>
      <c r="E298" s="51"/>
      <c r="F298" s="51"/>
      <c r="G298" s="51"/>
      <c r="H298" s="51"/>
      <c r="I298" s="51"/>
      <c r="J298" s="51"/>
      <c r="K298" s="51"/>
      <c r="L298" s="51"/>
      <c r="M298" s="51"/>
    </row>
    <row r="299" spans="2:13">
      <c r="B299" s="51"/>
      <c r="C299" s="51"/>
      <c r="D299" s="51"/>
      <c r="E299" s="51"/>
      <c r="F299" s="51"/>
      <c r="G299" s="51"/>
      <c r="H299" s="51"/>
      <c r="I299" s="51"/>
      <c r="J299" s="51"/>
      <c r="K299" s="51"/>
      <c r="L299" s="51"/>
      <c r="M299" s="51"/>
    </row>
    <row r="300" spans="2:13">
      <c r="B300" s="51"/>
      <c r="C300" s="51"/>
      <c r="D300" s="51"/>
      <c r="E300" s="51"/>
      <c r="F300" s="51"/>
      <c r="G300" s="51"/>
      <c r="H300" s="51"/>
      <c r="I300" s="51"/>
      <c r="J300" s="51"/>
      <c r="K300" s="51"/>
      <c r="L300" s="51"/>
      <c r="M300" s="51"/>
    </row>
    <row r="301" spans="2:13">
      <c r="B301" s="51"/>
      <c r="C301" s="51"/>
      <c r="D301" s="51"/>
      <c r="E301" s="51"/>
      <c r="F301" s="51"/>
      <c r="G301" s="51"/>
      <c r="H301" s="51"/>
      <c r="I301" s="51"/>
      <c r="J301" s="51"/>
      <c r="K301" s="51"/>
      <c r="L301" s="51"/>
      <c r="M301" s="51"/>
    </row>
    <row r="302" spans="2:13">
      <c r="B302" s="51"/>
      <c r="C302" s="51"/>
      <c r="D302" s="51"/>
      <c r="E302" s="51"/>
      <c r="F302" s="51"/>
      <c r="G302" s="51"/>
      <c r="H302" s="51"/>
      <c r="I302" s="51"/>
      <c r="J302" s="51"/>
      <c r="K302" s="51"/>
      <c r="L302" s="51"/>
      <c r="M302" s="51"/>
    </row>
    <row r="303" spans="2:13">
      <c r="B303" s="51"/>
      <c r="C303" s="51"/>
      <c r="D303" s="51"/>
      <c r="E303" s="51"/>
      <c r="F303" s="51"/>
      <c r="G303" s="51"/>
      <c r="H303" s="51"/>
      <c r="I303" s="51"/>
      <c r="J303" s="51"/>
      <c r="K303" s="51"/>
      <c r="L303" s="51"/>
      <c r="M303" s="51"/>
    </row>
    <row r="304" spans="2:13">
      <c r="B304" s="51"/>
      <c r="C304" s="51"/>
      <c r="D304" s="51"/>
      <c r="E304" s="51"/>
      <c r="F304" s="51"/>
      <c r="G304" s="51"/>
      <c r="H304" s="51"/>
      <c r="I304" s="51"/>
      <c r="J304" s="51"/>
      <c r="K304" s="51"/>
      <c r="L304" s="51"/>
      <c r="M304" s="51"/>
    </row>
    <row r="305" spans="2:13">
      <c r="B305" s="51"/>
      <c r="C305" s="51"/>
      <c r="D305" s="51"/>
      <c r="E305" s="51"/>
      <c r="F305" s="51"/>
      <c r="G305" s="51"/>
      <c r="H305" s="51"/>
      <c r="I305" s="51"/>
      <c r="J305" s="51"/>
      <c r="K305" s="51"/>
      <c r="L305" s="51"/>
      <c r="M305" s="51"/>
    </row>
    <row r="306" spans="2:13">
      <c r="B306" s="51"/>
      <c r="C306" s="51"/>
      <c r="D306" s="51"/>
      <c r="E306" s="51"/>
      <c r="F306" s="51"/>
      <c r="G306" s="51"/>
      <c r="H306" s="51"/>
      <c r="I306" s="51"/>
      <c r="J306" s="51"/>
      <c r="K306" s="51"/>
      <c r="L306" s="51"/>
      <c r="M306" s="51"/>
    </row>
    <row r="307" spans="2:13">
      <c r="B307" s="51"/>
      <c r="C307" s="51"/>
      <c r="D307" s="51"/>
      <c r="E307" s="51"/>
      <c r="F307" s="51"/>
      <c r="G307" s="51"/>
      <c r="H307" s="51"/>
      <c r="I307" s="51"/>
      <c r="J307" s="51"/>
      <c r="K307" s="51"/>
      <c r="L307" s="51"/>
      <c r="M307" s="51"/>
    </row>
    <row r="308" spans="2:13">
      <c r="B308" s="51"/>
      <c r="C308" s="51"/>
      <c r="D308" s="51"/>
      <c r="E308" s="51"/>
      <c r="F308" s="51"/>
      <c r="G308" s="51"/>
      <c r="H308" s="51"/>
      <c r="I308" s="51"/>
      <c r="J308" s="51"/>
      <c r="K308" s="51"/>
      <c r="L308" s="51"/>
      <c r="M308" s="51"/>
    </row>
    <row r="309" spans="2:13">
      <c r="B309" s="51"/>
      <c r="C309" s="51"/>
      <c r="D309" s="51"/>
      <c r="E309" s="51"/>
      <c r="F309" s="51"/>
      <c r="G309" s="51"/>
      <c r="H309" s="51"/>
      <c r="I309" s="51"/>
      <c r="J309" s="51"/>
      <c r="K309" s="51"/>
      <c r="L309" s="51"/>
      <c r="M309" s="51"/>
    </row>
    <row r="310" spans="2:13">
      <c r="B310" s="51"/>
      <c r="C310" s="51"/>
      <c r="D310" s="51"/>
      <c r="E310" s="51"/>
      <c r="F310" s="51"/>
      <c r="G310" s="51"/>
      <c r="H310" s="51"/>
      <c r="I310" s="51"/>
      <c r="J310" s="51"/>
      <c r="K310" s="51"/>
      <c r="L310" s="51"/>
      <c r="M310" s="51"/>
    </row>
    <row r="311" spans="2:13">
      <c r="B311" s="51"/>
      <c r="C311" s="51"/>
      <c r="D311" s="51"/>
      <c r="E311" s="51"/>
      <c r="F311" s="51"/>
      <c r="G311" s="51"/>
      <c r="H311" s="51"/>
      <c r="I311" s="51"/>
      <c r="J311" s="51"/>
      <c r="K311" s="51"/>
      <c r="L311" s="51"/>
      <c r="M311" s="51"/>
    </row>
    <row r="312" spans="2:13">
      <c r="B312" s="51"/>
      <c r="C312" s="51"/>
      <c r="D312" s="51"/>
      <c r="E312" s="51"/>
      <c r="F312" s="51"/>
      <c r="G312" s="51"/>
      <c r="H312" s="51"/>
      <c r="I312" s="51"/>
      <c r="J312" s="51"/>
      <c r="K312" s="51"/>
      <c r="L312" s="51"/>
      <c r="M312" s="51"/>
    </row>
    <row r="313" spans="2:13">
      <c r="B313" s="51"/>
      <c r="C313" s="51"/>
      <c r="D313" s="51"/>
      <c r="E313" s="51"/>
      <c r="F313" s="51"/>
      <c r="G313" s="51"/>
      <c r="H313" s="51"/>
      <c r="I313" s="51"/>
      <c r="J313" s="51"/>
      <c r="K313" s="51"/>
      <c r="L313" s="51"/>
      <c r="M313" s="51"/>
    </row>
    <row r="314" spans="2:13">
      <c r="B314" s="51"/>
      <c r="C314" s="51"/>
      <c r="D314" s="51"/>
      <c r="E314" s="51"/>
      <c r="F314" s="51"/>
      <c r="G314" s="51"/>
      <c r="H314" s="51"/>
      <c r="I314" s="51"/>
      <c r="J314" s="51"/>
      <c r="K314" s="51"/>
      <c r="L314" s="51"/>
      <c r="M314" s="51"/>
    </row>
    <row r="315" spans="2:13">
      <c r="B315" s="51"/>
      <c r="C315" s="51"/>
      <c r="D315" s="51"/>
      <c r="E315" s="51"/>
      <c r="F315" s="51"/>
      <c r="G315" s="51"/>
      <c r="H315" s="51"/>
      <c r="I315" s="51"/>
      <c r="J315" s="51"/>
      <c r="K315" s="51"/>
      <c r="L315" s="51"/>
      <c r="M315" s="51"/>
    </row>
    <row r="316" spans="2:13">
      <c r="B316" s="51"/>
      <c r="C316" s="51"/>
      <c r="D316" s="51"/>
      <c r="E316" s="51"/>
      <c r="F316" s="51"/>
      <c r="G316" s="51"/>
      <c r="H316" s="51"/>
      <c r="I316" s="51"/>
      <c r="J316" s="51"/>
      <c r="K316" s="51"/>
      <c r="L316" s="51"/>
      <c r="M316" s="51"/>
    </row>
    <row r="317" spans="2:13">
      <c r="B317" s="51"/>
      <c r="C317" s="51"/>
      <c r="D317" s="51"/>
      <c r="E317" s="51"/>
      <c r="F317" s="51"/>
      <c r="G317" s="51"/>
      <c r="H317" s="51"/>
      <c r="I317" s="51"/>
      <c r="J317" s="51"/>
      <c r="K317" s="51"/>
      <c r="L317" s="51"/>
      <c r="M317" s="51"/>
    </row>
    <row r="318" spans="2:13">
      <c r="B318" s="51"/>
      <c r="C318" s="51"/>
      <c r="D318" s="51"/>
      <c r="E318" s="51"/>
      <c r="F318" s="51"/>
      <c r="G318" s="51"/>
      <c r="H318" s="51"/>
      <c r="I318" s="51"/>
      <c r="J318" s="51"/>
      <c r="K318" s="51"/>
      <c r="L318" s="51"/>
      <c r="M318" s="51"/>
    </row>
    <row r="319" spans="2:13">
      <c r="B319" s="51"/>
      <c r="C319" s="51"/>
      <c r="D319" s="51"/>
      <c r="E319" s="51"/>
      <c r="F319" s="51"/>
      <c r="G319" s="51"/>
      <c r="H319" s="51"/>
      <c r="I319" s="51"/>
      <c r="J319" s="51"/>
      <c r="K319" s="51"/>
      <c r="L319" s="51"/>
      <c r="M319" s="51"/>
    </row>
    <row r="320" spans="2:13">
      <c r="B320" s="51"/>
      <c r="C320" s="51"/>
      <c r="D320" s="51"/>
      <c r="E320" s="51"/>
      <c r="F320" s="51"/>
      <c r="G320" s="51"/>
      <c r="H320" s="51"/>
      <c r="I320" s="51"/>
      <c r="J320" s="51"/>
      <c r="K320" s="51"/>
      <c r="L320" s="51"/>
      <c r="M320" s="51"/>
    </row>
    <row r="321" spans="2:13">
      <c r="B321" s="51"/>
      <c r="C321" s="51"/>
      <c r="D321" s="51"/>
      <c r="E321" s="51"/>
      <c r="F321" s="51"/>
      <c r="G321" s="51"/>
      <c r="H321" s="51"/>
      <c r="I321" s="51"/>
      <c r="J321" s="51"/>
      <c r="K321" s="51"/>
      <c r="L321" s="51"/>
      <c r="M321" s="51"/>
    </row>
    <row r="322" spans="2:13">
      <c r="B322" s="51"/>
      <c r="C322" s="51"/>
      <c r="D322" s="51"/>
      <c r="E322" s="51"/>
      <c r="F322" s="51"/>
      <c r="G322" s="51"/>
      <c r="H322" s="51"/>
      <c r="I322" s="51"/>
      <c r="J322" s="51"/>
      <c r="K322" s="51"/>
      <c r="L322" s="51"/>
      <c r="M322" s="51"/>
    </row>
    <row r="323" spans="2:13">
      <c r="B323" s="51"/>
      <c r="C323" s="51"/>
      <c r="D323" s="51"/>
      <c r="E323" s="51"/>
      <c r="F323" s="51"/>
      <c r="G323" s="51"/>
      <c r="H323" s="51"/>
      <c r="I323" s="51"/>
      <c r="J323" s="51"/>
      <c r="K323" s="51"/>
      <c r="L323" s="51"/>
      <c r="M323" s="51"/>
    </row>
    <row r="324" spans="2:13">
      <c r="B324" s="51"/>
      <c r="C324" s="51"/>
      <c r="D324" s="51"/>
      <c r="E324" s="51"/>
      <c r="F324" s="51"/>
      <c r="G324" s="51"/>
      <c r="H324" s="51"/>
      <c r="I324" s="51"/>
      <c r="J324" s="51"/>
      <c r="K324" s="51"/>
      <c r="L324" s="51"/>
      <c r="M324" s="51"/>
    </row>
    <row r="325" spans="2:13">
      <c r="B325" s="51"/>
      <c r="C325" s="51"/>
      <c r="D325" s="51"/>
      <c r="E325" s="51"/>
      <c r="F325" s="51"/>
      <c r="G325" s="51"/>
      <c r="H325" s="51"/>
      <c r="I325" s="51"/>
      <c r="J325" s="51"/>
      <c r="K325" s="51"/>
      <c r="L325" s="51"/>
      <c r="M325" s="51"/>
    </row>
    <row r="326" spans="2:13">
      <c r="B326" s="51"/>
      <c r="C326" s="51"/>
      <c r="D326" s="51"/>
      <c r="E326" s="51"/>
      <c r="F326" s="51"/>
      <c r="G326" s="51"/>
      <c r="H326" s="51"/>
      <c r="I326" s="51"/>
      <c r="J326" s="51"/>
      <c r="K326" s="51"/>
      <c r="L326" s="51"/>
      <c r="M326" s="51"/>
    </row>
    <row r="327" spans="2:13">
      <c r="B327" s="51"/>
      <c r="C327" s="51"/>
      <c r="D327" s="51"/>
      <c r="E327" s="51"/>
      <c r="F327" s="51"/>
      <c r="G327" s="51"/>
      <c r="H327" s="51"/>
      <c r="I327" s="51"/>
      <c r="J327" s="51"/>
      <c r="K327" s="51"/>
      <c r="L327" s="51"/>
      <c r="M327" s="51"/>
    </row>
    <row r="328" spans="2:13">
      <c r="B328" s="51"/>
      <c r="C328" s="51"/>
      <c r="D328" s="51"/>
      <c r="E328" s="51"/>
      <c r="F328" s="51"/>
      <c r="G328" s="51"/>
      <c r="H328" s="51"/>
      <c r="I328" s="51"/>
      <c r="J328" s="51"/>
      <c r="K328" s="51"/>
      <c r="L328" s="51"/>
      <c r="M328" s="51"/>
    </row>
    <row r="329" spans="2:13">
      <c r="B329" s="51"/>
      <c r="C329" s="51"/>
      <c r="D329" s="51"/>
      <c r="E329" s="51"/>
      <c r="F329" s="51"/>
      <c r="G329" s="51"/>
      <c r="H329" s="51"/>
      <c r="I329" s="51"/>
      <c r="J329" s="51"/>
      <c r="K329" s="51"/>
      <c r="L329" s="51"/>
      <c r="M329" s="51"/>
    </row>
    <row r="330" spans="2:13">
      <c r="B330" s="51"/>
      <c r="C330" s="51"/>
      <c r="D330" s="51"/>
      <c r="E330" s="51"/>
      <c r="F330" s="51"/>
      <c r="G330" s="51"/>
      <c r="H330" s="51"/>
      <c r="I330" s="51"/>
      <c r="J330" s="51"/>
      <c r="K330" s="51"/>
      <c r="L330" s="51"/>
      <c r="M330" s="51"/>
    </row>
    <row r="331" spans="2:13">
      <c r="B331" s="51"/>
      <c r="C331" s="51"/>
      <c r="D331" s="51"/>
      <c r="E331" s="51"/>
      <c r="F331" s="51"/>
      <c r="G331" s="51"/>
      <c r="H331" s="51"/>
      <c r="I331" s="51"/>
      <c r="J331" s="51"/>
      <c r="K331" s="51"/>
      <c r="L331" s="51"/>
      <c r="M331" s="51"/>
    </row>
    <row r="332" spans="2:13">
      <c r="B332" s="51"/>
      <c r="C332" s="51"/>
      <c r="D332" s="51"/>
      <c r="E332" s="51"/>
      <c r="F332" s="51"/>
      <c r="G332" s="51"/>
      <c r="H332" s="51"/>
      <c r="I332" s="51"/>
      <c r="J332" s="51"/>
      <c r="K332" s="51"/>
      <c r="L332" s="51"/>
      <c r="M332" s="51"/>
    </row>
    <row r="333" spans="2:13">
      <c r="B333" s="51"/>
      <c r="C333" s="51"/>
      <c r="D333" s="51"/>
      <c r="E333" s="51"/>
      <c r="F333" s="51"/>
      <c r="G333" s="51"/>
      <c r="H333" s="51"/>
      <c r="I333" s="51"/>
      <c r="J333" s="51"/>
      <c r="K333" s="51"/>
      <c r="L333" s="51"/>
      <c r="M333" s="51"/>
    </row>
    <row r="334" spans="2:13">
      <c r="B334" s="51"/>
      <c r="C334" s="51"/>
      <c r="D334" s="51"/>
      <c r="E334" s="51"/>
      <c r="F334" s="51"/>
      <c r="G334" s="51"/>
      <c r="H334" s="51"/>
      <c r="I334" s="51"/>
      <c r="J334" s="51"/>
      <c r="K334" s="51"/>
      <c r="L334" s="51"/>
      <c r="M334" s="51"/>
    </row>
    <row r="335" spans="2:13">
      <c r="B335" s="51"/>
      <c r="C335" s="51"/>
      <c r="D335" s="51"/>
      <c r="E335" s="51"/>
      <c r="F335" s="51"/>
      <c r="G335" s="51"/>
      <c r="H335" s="51"/>
      <c r="I335" s="51"/>
      <c r="J335" s="51"/>
      <c r="K335" s="51"/>
      <c r="L335" s="51"/>
      <c r="M335" s="51"/>
    </row>
    <row r="336" spans="2:13">
      <c r="B336" s="51"/>
      <c r="C336" s="51"/>
      <c r="D336" s="51"/>
      <c r="E336" s="51"/>
      <c r="F336" s="51"/>
      <c r="G336" s="51"/>
      <c r="H336" s="51"/>
      <c r="I336" s="51"/>
      <c r="J336" s="51"/>
      <c r="K336" s="51"/>
      <c r="L336" s="51"/>
      <c r="M336" s="51"/>
    </row>
    <row r="337" spans="2:13">
      <c r="B337" s="51"/>
      <c r="C337" s="51"/>
      <c r="D337" s="51"/>
      <c r="E337" s="51"/>
      <c r="F337" s="51"/>
      <c r="G337" s="51"/>
      <c r="H337" s="51"/>
      <c r="I337" s="51"/>
      <c r="J337" s="51"/>
      <c r="K337" s="51"/>
      <c r="L337" s="51"/>
      <c r="M337" s="51"/>
    </row>
    <row r="338" spans="2:13">
      <c r="B338" s="51"/>
      <c r="C338" s="51"/>
      <c r="D338" s="51"/>
      <c r="E338" s="51"/>
      <c r="F338" s="51"/>
      <c r="G338" s="51"/>
      <c r="H338" s="51"/>
      <c r="I338" s="51"/>
      <c r="J338" s="51"/>
      <c r="K338" s="51"/>
      <c r="L338" s="51"/>
      <c r="M338" s="51"/>
    </row>
    <row r="339" spans="2:13">
      <c r="B339" s="51"/>
      <c r="C339" s="51"/>
      <c r="D339" s="51"/>
      <c r="E339" s="51"/>
      <c r="F339" s="51"/>
      <c r="G339" s="51"/>
      <c r="H339" s="51"/>
      <c r="I339" s="51"/>
      <c r="J339" s="51"/>
      <c r="K339" s="51"/>
      <c r="L339" s="51"/>
      <c r="M339" s="51"/>
    </row>
    <row r="340" spans="2:13">
      <c r="B340" s="51"/>
      <c r="C340" s="51"/>
      <c r="D340" s="51"/>
      <c r="E340" s="51"/>
      <c r="F340" s="51"/>
      <c r="G340" s="51"/>
      <c r="H340" s="51"/>
      <c r="I340" s="51"/>
      <c r="J340" s="51"/>
      <c r="K340" s="51"/>
      <c r="L340" s="51"/>
      <c r="M340" s="51"/>
    </row>
    <row r="341" spans="2:13">
      <c r="B341" s="51"/>
      <c r="C341" s="51"/>
      <c r="D341" s="51"/>
      <c r="E341" s="51"/>
      <c r="F341" s="51"/>
      <c r="G341" s="51"/>
      <c r="H341" s="51"/>
      <c r="I341" s="51"/>
      <c r="J341" s="51"/>
      <c r="K341" s="51"/>
      <c r="L341" s="51"/>
      <c r="M341" s="51"/>
    </row>
    <row r="342" spans="2:13">
      <c r="B342" s="51"/>
      <c r="C342" s="51"/>
      <c r="D342" s="51"/>
      <c r="E342" s="51"/>
      <c r="F342" s="51"/>
      <c r="G342" s="51"/>
      <c r="H342" s="51"/>
      <c r="I342" s="51"/>
      <c r="J342" s="51"/>
      <c r="K342" s="51"/>
      <c r="L342" s="51"/>
      <c r="M342" s="51"/>
    </row>
    <row r="343" spans="2:13">
      <c r="B343" s="51"/>
      <c r="C343" s="51"/>
      <c r="D343" s="51"/>
      <c r="E343" s="51"/>
      <c r="F343" s="51"/>
      <c r="G343" s="51"/>
      <c r="H343" s="51"/>
      <c r="I343" s="51"/>
      <c r="J343" s="51"/>
      <c r="K343" s="51"/>
      <c r="L343" s="51"/>
      <c r="M343" s="51"/>
    </row>
    <row r="344" spans="2:13">
      <c r="B344" s="51"/>
      <c r="C344" s="51"/>
      <c r="D344" s="51"/>
      <c r="E344" s="51"/>
      <c r="F344" s="51"/>
      <c r="G344" s="51"/>
      <c r="H344" s="51"/>
      <c r="I344" s="51"/>
      <c r="J344" s="51"/>
      <c r="K344" s="51"/>
      <c r="L344" s="51"/>
      <c r="M344" s="51"/>
    </row>
    <row r="345" spans="2:13">
      <c r="B345" s="51"/>
      <c r="C345" s="51"/>
      <c r="D345" s="51"/>
      <c r="E345" s="51"/>
      <c r="F345" s="51"/>
      <c r="G345" s="51"/>
      <c r="H345" s="51"/>
      <c r="I345" s="51"/>
      <c r="J345" s="51"/>
      <c r="K345" s="51"/>
      <c r="L345" s="51"/>
      <c r="M345" s="51"/>
    </row>
    <row r="346" spans="2:13">
      <c r="B346" s="51"/>
      <c r="C346" s="51"/>
      <c r="D346" s="51"/>
      <c r="E346" s="51"/>
      <c r="F346" s="51"/>
      <c r="G346" s="51"/>
      <c r="H346" s="51"/>
      <c r="I346" s="51"/>
      <c r="J346" s="51"/>
      <c r="K346" s="51"/>
      <c r="L346" s="51"/>
      <c r="M346" s="51"/>
    </row>
    <row r="347" spans="2:13">
      <c r="B347" s="51"/>
      <c r="C347" s="51"/>
      <c r="D347" s="51"/>
      <c r="E347" s="51"/>
      <c r="F347" s="51"/>
      <c r="G347" s="51"/>
      <c r="H347" s="51"/>
      <c r="I347" s="51"/>
      <c r="J347" s="51"/>
      <c r="K347" s="51"/>
      <c r="L347" s="51"/>
      <c r="M347" s="51"/>
    </row>
    <row r="348" spans="2:13">
      <c r="B348" s="51"/>
      <c r="C348" s="51"/>
      <c r="D348" s="51"/>
      <c r="E348" s="51"/>
      <c r="F348" s="51"/>
      <c r="G348" s="51"/>
      <c r="H348" s="51"/>
      <c r="I348" s="51"/>
      <c r="J348" s="51"/>
      <c r="K348" s="51"/>
      <c r="L348" s="51"/>
      <c r="M348" s="51"/>
    </row>
    <row r="349" spans="2:13">
      <c r="B349" s="51"/>
      <c r="C349" s="51"/>
      <c r="D349" s="51"/>
      <c r="E349" s="51"/>
      <c r="F349" s="51"/>
      <c r="G349" s="51"/>
      <c r="H349" s="51"/>
      <c r="I349" s="51"/>
      <c r="J349" s="51"/>
      <c r="K349" s="51"/>
      <c r="L349" s="51"/>
      <c r="M349" s="51"/>
    </row>
    <row r="350" spans="2:13">
      <c r="B350" s="51"/>
      <c r="C350" s="51"/>
      <c r="D350" s="51"/>
      <c r="E350" s="51"/>
      <c r="F350" s="51"/>
      <c r="G350" s="51"/>
      <c r="H350" s="51"/>
      <c r="I350" s="51"/>
      <c r="J350" s="51"/>
      <c r="K350" s="51"/>
      <c r="L350" s="51"/>
      <c r="M350" s="51"/>
    </row>
    <row r="351" spans="2:13">
      <c r="B351" s="51"/>
      <c r="C351" s="51"/>
      <c r="D351" s="51"/>
      <c r="E351" s="51"/>
      <c r="F351" s="51"/>
      <c r="G351" s="51"/>
      <c r="H351" s="51"/>
      <c r="I351" s="51"/>
      <c r="J351" s="51"/>
      <c r="K351" s="51"/>
      <c r="L351" s="51"/>
      <c r="M351" s="51"/>
    </row>
    <row r="352" spans="2:13">
      <c r="B352" s="51"/>
      <c r="C352" s="51"/>
      <c r="D352" s="51"/>
      <c r="E352" s="51"/>
      <c r="F352" s="51"/>
      <c r="G352" s="51"/>
      <c r="H352" s="51"/>
      <c r="I352" s="51"/>
      <c r="J352" s="51"/>
      <c r="K352" s="51"/>
      <c r="L352" s="51"/>
      <c r="M352" s="51"/>
    </row>
    <row r="353" spans="2:13">
      <c r="B353" s="51"/>
      <c r="C353" s="51"/>
      <c r="D353" s="51"/>
      <c r="E353" s="51"/>
      <c r="F353" s="51"/>
      <c r="G353" s="51"/>
      <c r="H353" s="51"/>
      <c r="I353" s="51"/>
      <c r="J353" s="51"/>
      <c r="K353" s="51"/>
      <c r="L353" s="51"/>
      <c r="M353" s="51"/>
    </row>
    <row r="354" spans="2:13">
      <c r="B354" s="51"/>
      <c r="C354" s="51"/>
      <c r="D354" s="51"/>
      <c r="E354" s="51"/>
      <c r="F354" s="51"/>
      <c r="G354" s="51"/>
      <c r="H354" s="51"/>
      <c r="I354" s="51"/>
      <c r="J354" s="51"/>
      <c r="K354" s="51"/>
      <c r="L354" s="51"/>
      <c r="M354" s="51"/>
    </row>
    <row r="355" spans="2:13">
      <c r="B355" s="51"/>
      <c r="C355" s="51"/>
      <c r="D355" s="51"/>
      <c r="E355" s="51"/>
      <c r="F355" s="51"/>
      <c r="G355" s="51"/>
      <c r="H355" s="51"/>
      <c r="I355" s="51"/>
      <c r="J355" s="51"/>
      <c r="K355" s="51"/>
      <c r="L355" s="51"/>
      <c r="M355" s="51"/>
    </row>
    <row r="356" spans="2:13">
      <c r="B356" s="51"/>
      <c r="C356" s="51"/>
      <c r="D356" s="51"/>
      <c r="E356" s="51"/>
      <c r="F356" s="51"/>
      <c r="G356" s="51"/>
      <c r="H356" s="51"/>
      <c r="I356" s="51"/>
      <c r="J356" s="51"/>
      <c r="K356" s="51"/>
      <c r="L356" s="51"/>
      <c r="M356" s="51"/>
    </row>
    <row r="357" spans="2:13">
      <c r="B357" s="51"/>
      <c r="C357" s="51"/>
      <c r="D357" s="51"/>
      <c r="E357" s="51"/>
      <c r="F357" s="51"/>
      <c r="G357" s="51"/>
      <c r="H357" s="51"/>
      <c r="I357" s="51"/>
      <c r="J357" s="51"/>
      <c r="K357" s="51"/>
      <c r="L357" s="51"/>
      <c r="M357" s="51"/>
    </row>
    <row r="358" spans="2:13">
      <c r="B358" s="51"/>
      <c r="C358" s="51"/>
      <c r="D358" s="51"/>
      <c r="E358" s="51"/>
      <c r="F358" s="51"/>
      <c r="G358" s="51"/>
      <c r="H358" s="51"/>
      <c r="I358" s="51"/>
      <c r="J358" s="51"/>
      <c r="K358" s="51"/>
      <c r="L358" s="51"/>
      <c r="M358" s="51"/>
    </row>
    <row r="359" spans="2:13">
      <c r="B359" s="51"/>
      <c r="C359" s="51"/>
      <c r="D359" s="51"/>
      <c r="E359" s="51"/>
      <c r="F359" s="51"/>
      <c r="G359" s="51"/>
      <c r="H359" s="51"/>
      <c r="I359" s="51"/>
      <c r="J359" s="51"/>
      <c r="K359" s="51"/>
      <c r="L359" s="51"/>
      <c r="M359" s="51"/>
    </row>
    <row r="360" spans="2:13">
      <c r="B360" s="51"/>
      <c r="C360" s="51"/>
      <c r="D360" s="51"/>
      <c r="E360" s="51"/>
      <c r="F360" s="51"/>
      <c r="G360" s="51"/>
      <c r="H360" s="51"/>
      <c r="I360" s="51"/>
      <c r="J360" s="51"/>
      <c r="K360" s="51"/>
      <c r="L360" s="51"/>
      <c r="M360" s="51"/>
    </row>
    <row r="361" spans="2:13">
      <c r="B361" s="51"/>
      <c r="C361" s="51"/>
      <c r="D361" s="51"/>
      <c r="E361" s="51"/>
      <c r="F361" s="51"/>
      <c r="G361" s="51"/>
      <c r="H361" s="51"/>
      <c r="I361" s="51"/>
      <c r="J361" s="51"/>
      <c r="K361" s="51"/>
      <c r="L361" s="51"/>
      <c r="M361" s="51"/>
    </row>
    <row r="362" spans="2:13">
      <c r="B362" s="51"/>
      <c r="C362" s="51"/>
      <c r="D362" s="51"/>
      <c r="E362" s="51"/>
      <c r="F362" s="51"/>
      <c r="G362" s="51"/>
      <c r="H362" s="51"/>
      <c r="I362" s="51"/>
      <c r="J362" s="51"/>
      <c r="K362" s="51"/>
      <c r="L362" s="51"/>
      <c r="M362" s="51"/>
    </row>
    <row r="363" spans="2:13">
      <c r="B363" s="51"/>
      <c r="C363" s="51"/>
      <c r="D363" s="51"/>
      <c r="E363" s="51"/>
      <c r="F363" s="51"/>
      <c r="G363" s="51"/>
      <c r="H363" s="51"/>
      <c r="I363" s="51"/>
      <c r="J363" s="51"/>
      <c r="K363" s="51"/>
      <c r="L363" s="51"/>
      <c r="M363" s="51"/>
    </row>
    <row r="364" spans="2:13">
      <c r="B364" s="51"/>
      <c r="C364" s="51"/>
      <c r="D364" s="51"/>
      <c r="E364" s="51"/>
      <c r="F364" s="51"/>
      <c r="G364" s="51"/>
      <c r="H364" s="51"/>
      <c r="I364" s="51"/>
      <c r="J364" s="51"/>
      <c r="K364" s="51"/>
      <c r="L364" s="51"/>
      <c r="M364" s="51"/>
    </row>
    <row r="365" spans="2:13">
      <c r="B365" s="51"/>
      <c r="C365" s="51"/>
      <c r="D365" s="51"/>
      <c r="E365" s="51"/>
      <c r="F365" s="51"/>
      <c r="G365" s="51"/>
      <c r="H365" s="51"/>
      <c r="I365" s="51"/>
      <c r="J365" s="51"/>
      <c r="K365" s="51"/>
      <c r="L365" s="51"/>
      <c r="M365" s="51"/>
    </row>
    <row r="366" spans="2:13">
      <c r="B366" s="51"/>
      <c r="C366" s="51"/>
      <c r="D366" s="51"/>
      <c r="E366" s="51"/>
      <c r="F366" s="51"/>
      <c r="G366" s="51"/>
      <c r="H366" s="51"/>
      <c r="I366" s="51"/>
      <c r="J366" s="51"/>
      <c r="K366" s="51"/>
      <c r="L366" s="51"/>
      <c r="M366" s="51"/>
    </row>
    <row r="367" spans="2:13">
      <c r="B367" s="51"/>
      <c r="C367" s="51"/>
      <c r="D367" s="51"/>
      <c r="E367" s="51"/>
      <c r="F367" s="51"/>
      <c r="G367" s="51"/>
      <c r="H367" s="51"/>
      <c r="I367" s="51"/>
      <c r="J367" s="51"/>
      <c r="K367" s="51"/>
      <c r="L367" s="51"/>
      <c r="M367" s="51"/>
    </row>
    <row r="368" spans="2:13">
      <c r="B368" s="51"/>
      <c r="C368" s="51"/>
      <c r="D368" s="51"/>
      <c r="E368" s="51"/>
      <c r="F368" s="51"/>
      <c r="G368" s="51"/>
      <c r="H368" s="51"/>
      <c r="I368" s="51"/>
      <c r="J368" s="51"/>
      <c r="K368" s="51"/>
      <c r="L368" s="51"/>
      <c r="M368" s="51"/>
    </row>
    <row r="369" spans="2:13">
      <c r="B369" s="51"/>
      <c r="C369" s="51"/>
      <c r="D369" s="51"/>
      <c r="E369" s="51"/>
      <c r="F369" s="51"/>
      <c r="G369" s="51"/>
      <c r="H369" s="51"/>
      <c r="I369" s="51"/>
      <c r="J369" s="51"/>
      <c r="K369" s="51"/>
      <c r="L369" s="51"/>
      <c r="M369" s="51"/>
    </row>
    <row r="370" spans="2:13">
      <c r="B370" s="51"/>
      <c r="C370" s="51"/>
      <c r="D370" s="51"/>
      <c r="E370" s="51"/>
      <c r="F370" s="51"/>
      <c r="G370" s="51"/>
      <c r="H370" s="51"/>
      <c r="I370" s="51"/>
      <c r="J370" s="51"/>
      <c r="K370" s="51"/>
      <c r="L370" s="51"/>
      <c r="M370" s="51"/>
    </row>
    <row r="371" spans="2:13">
      <c r="B371" s="51"/>
      <c r="C371" s="51"/>
      <c r="D371" s="51"/>
      <c r="E371" s="51"/>
      <c r="F371" s="51"/>
      <c r="G371" s="51"/>
      <c r="H371" s="51"/>
      <c r="I371" s="51"/>
      <c r="J371" s="51"/>
      <c r="K371" s="51"/>
      <c r="L371" s="51"/>
      <c r="M371" s="51"/>
    </row>
    <row r="372" spans="2:13">
      <c r="B372" s="51"/>
      <c r="C372" s="51"/>
      <c r="D372" s="51"/>
      <c r="E372" s="51"/>
      <c r="F372" s="51"/>
      <c r="G372" s="51"/>
      <c r="H372" s="51"/>
      <c r="I372" s="51"/>
      <c r="J372" s="51"/>
      <c r="K372" s="51"/>
      <c r="L372" s="51"/>
      <c r="M372" s="51"/>
    </row>
    <row r="373" spans="2:13">
      <c r="B373" s="51"/>
      <c r="C373" s="51"/>
      <c r="D373" s="51"/>
      <c r="E373" s="51"/>
      <c r="F373" s="51"/>
      <c r="G373" s="51"/>
      <c r="H373" s="51"/>
      <c r="I373" s="51"/>
      <c r="J373" s="51"/>
      <c r="K373" s="51"/>
      <c r="L373" s="51"/>
      <c r="M373" s="51"/>
    </row>
    <row r="374" spans="2:13">
      <c r="B374" s="51"/>
      <c r="C374" s="51"/>
      <c r="D374" s="51"/>
      <c r="E374" s="51"/>
      <c r="F374" s="51"/>
      <c r="G374" s="51"/>
      <c r="H374" s="51"/>
      <c r="I374" s="51"/>
      <c r="J374" s="51"/>
      <c r="K374" s="51"/>
      <c r="L374" s="51"/>
      <c r="M374" s="51"/>
    </row>
    <row r="375" spans="2:13">
      <c r="B375" s="51"/>
      <c r="C375" s="51"/>
      <c r="D375" s="51"/>
      <c r="E375" s="51"/>
      <c r="F375" s="51"/>
      <c r="G375" s="51"/>
      <c r="H375" s="51"/>
      <c r="I375" s="51"/>
      <c r="J375" s="51"/>
      <c r="K375" s="51"/>
      <c r="L375" s="51"/>
      <c r="M375" s="51"/>
    </row>
    <row r="376" spans="2:13">
      <c r="B376" s="51"/>
      <c r="C376" s="51"/>
      <c r="D376" s="51"/>
      <c r="E376" s="51"/>
      <c r="F376" s="51"/>
      <c r="G376" s="51"/>
      <c r="H376" s="51"/>
      <c r="I376" s="51"/>
      <c r="J376" s="51"/>
      <c r="K376" s="51"/>
      <c r="L376" s="51"/>
      <c r="M376" s="51"/>
    </row>
    <row r="377" spans="2:13">
      <c r="B377" s="51"/>
      <c r="C377" s="51"/>
      <c r="D377" s="51"/>
      <c r="E377" s="51"/>
      <c r="F377" s="51"/>
      <c r="G377" s="51"/>
      <c r="H377" s="51"/>
      <c r="I377" s="51"/>
      <c r="J377" s="51"/>
      <c r="K377" s="51"/>
      <c r="L377" s="51"/>
      <c r="M377" s="51"/>
    </row>
    <row r="378" spans="2:13">
      <c r="B378" s="51"/>
      <c r="C378" s="51"/>
      <c r="D378" s="51"/>
      <c r="E378" s="51"/>
      <c r="F378" s="51"/>
      <c r="G378" s="51"/>
      <c r="H378" s="51"/>
      <c r="I378" s="51"/>
      <c r="J378" s="51"/>
      <c r="K378" s="51"/>
      <c r="L378" s="51"/>
      <c r="M378" s="51"/>
    </row>
    <row r="379" spans="2:13">
      <c r="B379" s="51"/>
      <c r="C379" s="51"/>
      <c r="D379" s="51"/>
      <c r="E379" s="51"/>
      <c r="F379" s="51"/>
      <c r="G379" s="51"/>
      <c r="H379" s="51"/>
      <c r="I379" s="51"/>
      <c r="J379" s="51"/>
      <c r="K379" s="51"/>
      <c r="L379" s="51"/>
      <c r="M379" s="51"/>
    </row>
    <row r="380" spans="2:13">
      <c r="B380" s="51"/>
      <c r="C380" s="51"/>
      <c r="D380" s="51"/>
      <c r="E380" s="51"/>
      <c r="F380" s="51"/>
      <c r="G380" s="51"/>
      <c r="H380" s="51"/>
      <c r="I380" s="51"/>
      <c r="J380" s="51"/>
      <c r="K380" s="51"/>
      <c r="L380" s="51"/>
      <c r="M380" s="51"/>
    </row>
    <row r="381" spans="2:13">
      <c r="B381" s="51"/>
      <c r="C381" s="51"/>
      <c r="D381" s="51"/>
      <c r="E381" s="51"/>
      <c r="F381" s="51"/>
      <c r="G381" s="51"/>
      <c r="H381" s="51"/>
      <c r="I381" s="51"/>
      <c r="J381" s="51"/>
      <c r="K381" s="51"/>
      <c r="L381" s="51"/>
      <c r="M381" s="51"/>
    </row>
    <row r="382" spans="2:13">
      <c r="B382" s="51"/>
      <c r="C382" s="51"/>
      <c r="D382" s="51"/>
      <c r="E382" s="51"/>
      <c r="F382" s="51"/>
      <c r="G382" s="51"/>
      <c r="H382" s="51"/>
      <c r="I382" s="51"/>
      <c r="J382" s="51"/>
      <c r="K382" s="51"/>
      <c r="L382" s="51"/>
      <c r="M382" s="51"/>
    </row>
    <row r="383" spans="2:13">
      <c r="B383" s="51"/>
      <c r="C383" s="51"/>
      <c r="D383" s="51"/>
      <c r="E383" s="51"/>
      <c r="F383" s="51"/>
      <c r="G383" s="51"/>
      <c r="H383" s="51"/>
      <c r="I383" s="51"/>
      <c r="J383" s="51"/>
      <c r="K383" s="51"/>
      <c r="L383" s="51"/>
      <c r="M383" s="51"/>
    </row>
    <row r="384" spans="2:13">
      <c r="B384" s="51"/>
      <c r="C384" s="51"/>
      <c r="D384" s="51"/>
      <c r="E384" s="51"/>
      <c r="F384" s="51"/>
      <c r="G384" s="51"/>
      <c r="H384" s="51"/>
      <c r="I384" s="51"/>
      <c r="J384" s="51"/>
      <c r="K384" s="51"/>
      <c r="L384" s="51"/>
      <c r="M384" s="51"/>
    </row>
    <row r="385" spans="2:13">
      <c r="B385" s="51"/>
      <c r="C385" s="51"/>
      <c r="D385" s="51"/>
      <c r="E385" s="51"/>
      <c r="F385" s="51"/>
      <c r="G385" s="51"/>
      <c r="H385" s="51"/>
      <c r="I385" s="51"/>
      <c r="J385" s="51"/>
      <c r="K385" s="51"/>
      <c r="L385" s="51"/>
      <c r="M385" s="51"/>
    </row>
    <row r="386" spans="2:13">
      <c r="B386" s="51"/>
      <c r="C386" s="51"/>
      <c r="D386" s="51"/>
      <c r="E386" s="51"/>
      <c r="F386" s="51"/>
      <c r="G386" s="51"/>
      <c r="H386" s="51"/>
      <c r="I386" s="51"/>
      <c r="J386" s="51"/>
      <c r="K386" s="51"/>
      <c r="L386" s="51"/>
      <c r="M386" s="51"/>
    </row>
    <row r="387" spans="2:13">
      <c r="B387" s="51"/>
      <c r="C387" s="51"/>
      <c r="D387" s="51"/>
      <c r="E387" s="51"/>
      <c r="F387" s="51"/>
      <c r="G387" s="51"/>
      <c r="H387" s="51"/>
      <c r="I387" s="51"/>
      <c r="J387" s="51"/>
      <c r="K387" s="51"/>
      <c r="L387" s="51"/>
      <c r="M387" s="51"/>
    </row>
    <row r="388" spans="2:13">
      <c r="B388" s="51"/>
      <c r="C388" s="51"/>
      <c r="D388" s="51"/>
      <c r="E388" s="51"/>
      <c r="F388" s="51"/>
      <c r="G388" s="51"/>
      <c r="H388" s="51"/>
      <c r="I388" s="51"/>
      <c r="J388" s="51"/>
      <c r="K388" s="51"/>
      <c r="L388" s="51"/>
      <c r="M388" s="51"/>
    </row>
    <row r="389" spans="2:13">
      <c r="B389" s="51"/>
      <c r="C389" s="51"/>
      <c r="D389" s="51"/>
      <c r="E389" s="51"/>
      <c r="F389" s="51"/>
      <c r="G389" s="51"/>
      <c r="H389" s="51"/>
      <c r="I389" s="51"/>
      <c r="J389" s="51"/>
      <c r="K389" s="51"/>
      <c r="L389" s="51"/>
      <c r="M389" s="51"/>
    </row>
    <row r="390" spans="2:13">
      <c r="B390" s="51"/>
      <c r="C390" s="51"/>
      <c r="D390" s="51"/>
      <c r="E390" s="51"/>
      <c r="F390" s="51"/>
      <c r="G390" s="51"/>
      <c r="H390" s="51"/>
      <c r="I390" s="51"/>
      <c r="J390" s="51"/>
      <c r="K390" s="51"/>
      <c r="L390" s="51"/>
      <c r="M390" s="51"/>
    </row>
    <row r="391" spans="2:13">
      <c r="B391" s="51"/>
      <c r="C391" s="51"/>
      <c r="D391" s="51"/>
      <c r="E391" s="51"/>
      <c r="F391" s="51"/>
      <c r="G391" s="51"/>
      <c r="H391" s="51"/>
      <c r="I391" s="51"/>
      <c r="J391" s="51"/>
      <c r="K391" s="51"/>
      <c r="L391" s="51"/>
      <c r="M391" s="51"/>
    </row>
    <row r="392" spans="2:13">
      <c r="B392" s="51"/>
      <c r="C392" s="51"/>
      <c r="D392" s="51"/>
      <c r="E392" s="51"/>
      <c r="F392" s="51"/>
      <c r="G392" s="51"/>
      <c r="H392" s="51"/>
      <c r="I392" s="51"/>
      <c r="J392" s="51"/>
      <c r="K392" s="51"/>
      <c r="L392" s="51"/>
      <c r="M392" s="51"/>
    </row>
    <row r="393" spans="2:13">
      <c r="B393" s="51"/>
      <c r="C393" s="51"/>
      <c r="D393" s="51"/>
      <c r="E393" s="51"/>
      <c r="F393" s="51"/>
      <c r="G393" s="51"/>
      <c r="H393" s="51"/>
      <c r="I393" s="51"/>
      <c r="J393" s="51"/>
      <c r="K393" s="51"/>
      <c r="L393" s="51"/>
      <c r="M393" s="51"/>
    </row>
    <row r="394" spans="2:13">
      <c r="B394" s="51"/>
      <c r="C394" s="51"/>
      <c r="D394" s="51"/>
      <c r="E394" s="51"/>
      <c r="F394" s="51"/>
      <c r="G394" s="51"/>
      <c r="H394" s="51"/>
      <c r="I394" s="51"/>
      <c r="J394" s="51"/>
      <c r="K394" s="51"/>
      <c r="L394" s="51"/>
      <c r="M394" s="51"/>
    </row>
    <row r="395" spans="2:13">
      <c r="B395" s="51"/>
      <c r="C395" s="51"/>
      <c r="D395" s="51"/>
      <c r="E395" s="51"/>
      <c r="F395" s="51"/>
      <c r="G395" s="51"/>
      <c r="H395" s="51"/>
      <c r="I395" s="51"/>
      <c r="J395" s="51"/>
      <c r="K395" s="51"/>
      <c r="L395" s="51"/>
      <c r="M395" s="51"/>
    </row>
    <row r="396" spans="2:13">
      <c r="B396" s="51"/>
      <c r="C396" s="51"/>
      <c r="D396" s="51"/>
      <c r="E396" s="51"/>
      <c r="F396" s="51"/>
      <c r="G396" s="51"/>
      <c r="H396" s="51"/>
      <c r="I396" s="51"/>
      <c r="J396" s="51"/>
      <c r="K396" s="51"/>
      <c r="L396" s="51"/>
      <c r="M396" s="51"/>
    </row>
    <row r="397" spans="2:13">
      <c r="B397" s="51"/>
      <c r="C397" s="51"/>
      <c r="D397" s="51"/>
      <c r="E397" s="51"/>
      <c r="F397" s="51"/>
      <c r="G397" s="51"/>
      <c r="H397" s="51"/>
      <c r="I397" s="51"/>
      <c r="J397" s="51"/>
      <c r="K397" s="51"/>
      <c r="L397" s="51"/>
      <c r="M397" s="51"/>
    </row>
    <row r="398" spans="2:13">
      <c r="B398" s="51"/>
      <c r="C398" s="51"/>
      <c r="D398" s="51"/>
      <c r="E398" s="51"/>
      <c r="F398" s="51"/>
      <c r="G398" s="51"/>
      <c r="H398" s="51"/>
      <c r="I398" s="51"/>
      <c r="J398" s="51"/>
      <c r="K398" s="51"/>
      <c r="L398" s="51"/>
      <c r="M398" s="51"/>
    </row>
    <row r="399" spans="2:13">
      <c r="B399" s="51"/>
      <c r="C399" s="51"/>
      <c r="D399" s="51"/>
      <c r="E399" s="51"/>
      <c r="F399" s="51"/>
      <c r="G399" s="51"/>
      <c r="H399" s="51"/>
      <c r="I399" s="51"/>
      <c r="J399" s="51"/>
      <c r="K399" s="51"/>
      <c r="L399" s="51"/>
      <c r="M399" s="51"/>
    </row>
    <row r="400" spans="2:13">
      <c r="B400" s="51"/>
      <c r="C400" s="51"/>
      <c r="D400" s="51"/>
      <c r="E400" s="51"/>
      <c r="F400" s="51"/>
      <c r="G400" s="51"/>
      <c r="H400" s="51"/>
      <c r="I400" s="51"/>
      <c r="J400" s="51"/>
      <c r="K400" s="51"/>
      <c r="L400" s="51"/>
      <c r="M400" s="51"/>
    </row>
    <row r="401" spans="2:13">
      <c r="B401" s="51"/>
      <c r="C401" s="51"/>
      <c r="D401" s="51"/>
      <c r="E401" s="51"/>
      <c r="F401" s="51"/>
      <c r="G401" s="51"/>
      <c r="H401" s="51"/>
      <c r="I401" s="51"/>
      <c r="J401" s="51"/>
      <c r="K401" s="51"/>
      <c r="L401" s="51"/>
      <c r="M401" s="51"/>
    </row>
    <row r="402" spans="2:13">
      <c r="B402" s="51"/>
      <c r="C402" s="51"/>
      <c r="D402" s="51"/>
      <c r="E402" s="51"/>
      <c r="F402" s="51"/>
      <c r="G402" s="51"/>
      <c r="H402" s="51"/>
      <c r="I402" s="51"/>
      <c r="J402" s="51"/>
      <c r="K402" s="51"/>
      <c r="L402" s="51"/>
      <c r="M402" s="51"/>
    </row>
    <row r="403" spans="2:13">
      <c r="B403" s="51"/>
      <c r="C403" s="51"/>
      <c r="D403" s="51"/>
      <c r="E403" s="51"/>
      <c r="F403" s="51"/>
      <c r="G403" s="51"/>
      <c r="H403" s="51"/>
      <c r="I403" s="51"/>
      <c r="J403" s="51"/>
      <c r="K403" s="51"/>
      <c r="L403" s="51"/>
      <c r="M403" s="51"/>
    </row>
    <row r="404" spans="2:13">
      <c r="B404" s="51"/>
      <c r="C404" s="51"/>
      <c r="D404" s="51"/>
      <c r="E404" s="51"/>
      <c r="F404" s="51"/>
      <c r="G404" s="51"/>
      <c r="H404" s="51"/>
      <c r="I404" s="51"/>
      <c r="J404" s="51"/>
      <c r="K404" s="51"/>
      <c r="L404" s="51"/>
      <c r="M404" s="51"/>
    </row>
    <row r="405" spans="2:13">
      <c r="B405" s="51"/>
      <c r="C405" s="51"/>
      <c r="D405" s="51"/>
      <c r="E405" s="51"/>
      <c r="F405" s="51"/>
      <c r="G405" s="51"/>
      <c r="H405" s="51"/>
      <c r="I405" s="51"/>
      <c r="J405" s="51"/>
      <c r="K405" s="51"/>
      <c r="L405" s="51"/>
      <c r="M405" s="51"/>
    </row>
    <row r="406" spans="2:13">
      <c r="B406" s="51"/>
      <c r="C406" s="51"/>
      <c r="D406" s="51"/>
      <c r="E406" s="51"/>
      <c r="F406" s="51"/>
      <c r="G406" s="51"/>
      <c r="H406" s="51"/>
      <c r="I406" s="51"/>
      <c r="J406" s="51"/>
      <c r="K406" s="51"/>
      <c r="L406" s="51"/>
      <c r="M406" s="51"/>
    </row>
    <row r="407" spans="2:13">
      <c r="B407" s="51"/>
      <c r="C407" s="51"/>
      <c r="D407" s="51"/>
      <c r="E407" s="51"/>
      <c r="F407" s="51"/>
      <c r="G407" s="51"/>
      <c r="H407" s="51"/>
      <c r="I407" s="51"/>
      <c r="J407" s="51"/>
      <c r="K407" s="51"/>
      <c r="L407" s="51"/>
      <c r="M407" s="51"/>
    </row>
    <row r="408" spans="2:13">
      <c r="B408" s="51"/>
      <c r="C408" s="51"/>
      <c r="D408" s="51"/>
      <c r="E408" s="51"/>
      <c r="F408" s="51"/>
      <c r="G408" s="51"/>
      <c r="H408" s="51"/>
      <c r="I408" s="51"/>
      <c r="J408" s="51"/>
      <c r="K408" s="51"/>
      <c r="L408" s="51"/>
      <c r="M408" s="51"/>
    </row>
    <row r="409" spans="2:13">
      <c r="B409" s="51"/>
      <c r="C409" s="51"/>
      <c r="D409" s="51"/>
      <c r="E409" s="51"/>
      <c r="F409" s="51"/>
      <c r="G409" s="51"/>
      <c r="H409" s="51"/>
      <c r="I409" s="51"/>
      <c r="J409" s="51"/>
      <c r="K409" s="51"/>
      <c r="L409" s="51"/>
      <c r="M409" s="51"/>
    </row>
    <row r="410" spans="2:13">
      <c r="B410" s="51"/>
      <c r="C410" s="51"/>
      <c r="D410" s="51"/>
      <c r="E410" s="51"/>
      <c r="F410" s="51"/>
      <c r="G410" s="51"/>
      <c r="H410" s="51"/>
      <c r="I410" s="51"/>
      <c r="J410" s="51"/>
      <c r="K410" s="51"/>
      <c r="L410" s="51"/>
      <c r="M410" s="51"/>
    </row>
    <row r="411" spans="2:13">
      <c r="B411" s="51"/>
      <c r="C411" s="51"/>
      <c r="D411" s="51"/>
      <c r="E411" s="51"/>
      <c r="F411" s="51"/>
      <c r="G411" s="51"/>
      <c r="H411" s="51"/>
      <c r="I411" s="51"/>
      <c r="J411" s="51"/>
      <c r="K411" s="51"/>
      <c r="L411" s="51"/>
      <c r="M411" s="51"/>
    </row>
    <row r="412" spans="2:13">
      <c r="B412" s="51"/>
      <c r="C412" s="51"/>
      <c r="D412" s="51"/>
      <c r="E412" s="51"/>
      <c r="F412" s="51"/>
      <c r="G412" s="51"/>
      <c r="H412" s="51"/>
      <c r="I412" s="51"/>
      <c r="J412" s="51"/>
      <c r="K412" s="51"/>
      <c r="L412" s="51"/>
      <c r="M412" s="51"/>
    </row>
    <row r="413" spans="2:13">
      <c r="B413" s="51"/>
      <c r="C413" s="51"/>
      <c r="D413" s="51"/>
      <c r="E413" s="51"/>
      <c r="F413" s="51"/>
      <c r="G413" s="51"/>
      <c r="H413" s="51"/>
      <c r="I413" s="51"/>
      <c r="J413" s="51"/>
      <c r="K413" s="51"/>
      <c r="L413" s="51"/>
      <c r="M413" s="51"/>
    </row>
    <row r="414" spans="2:13">
      <c r="B414" s="51"/>
      <c r="C414" s="51"/>
      <c r="D414" s="51"/>
      <c r="E414" s="51"/>
      <c r="F414" s="51"/>
      <c r="G414" s="51"/>
      <c r="H414" s="51"/>
      <c r="I414" s="51"/>
      <c r="J414" s="51"/>
      <c r="K414" s="51"/>
      <c r="L414" s="51"/>
      <c r="M414" s="51"/>
    </row>
    <row r="415" spans="2:13">
      <c r="B415" s="51"/>
      <c r="C415" s="51"/>
      <c r="D415" s="51"/>
      <c r="E415" s="51"/>
      <c r="F415" s="51"/>
      <c r="G415" s="51"/>
      <c r="H415" s="51"/>
      <c r="I415" s="51"/>
      <c r="J415" s="51"/>
      <c r="K415" s="51"/>
      <c r="L415" s="51"/>
      <c r="M415" s="51"/>
    </row>
    <row r="416" spans="2:13">
      <c r="B416" s="51"/>
      <c r="C416" s="51"/>
      <c r="D416" s="51"/>
      <c r="E416" s="51"/>
      <c r="F416" s="51"/>
      <c r="G416" s="51"/>
      <c r="H416" s="51"/>
      <c r="I416" s="51"/>
      <c r="J416" s="51"/>
      <c r="K416" s="51"/>
      <c r="L416" s="51"/>
      <c r="M416" s="51"/>
    </row>
    <row r="417" spans="2:13">
      <c r="B417" s="51"/>
      <c r="C417" s="51"/>
      <c r="D417" s="51"/>
      <c r="E417" s="51"/>
      <c r="F417" s="51"/>
      <c r="G417" s="51"/>
      <c r="H417" s="51"/>
      <c r="I417" s="51"/>
      <c r="J417" s="51"/>
      <c r="K417" s="51"/>
      <c r="L417" s="51"/>
      <c r="M417" s="51"/>
    </row>
    <row r="418" spans="2:13">
      <c r="B418" s="51"/>
      <c r="C418" s="51"/>
      <c r="D418" s="51"/>
      <c r="E418" s="51"/>
      <c r="F418" s="51"/>
      <c r="G418" s="51"/>
      <c r="H418" s="51"/>
      <c r="I418" s="51"/>
      <c r="J418" s="51"/>
      <c r="K418" s="51"/>
      <c r="L418" s="51"/>
      <c r="M418" s="51"/>
    </row>
    <row r="419" spans="2:13">
      <c r="B419" s="51"/>
      <c r="C419" s="51"/>
      <c r="D419" s="51"/>
      <c r="E419" s="51"/>
      <c r="F419" s="51"/>
      <c r="G419" s="51"/>
      <c r="H419" s="51"/>
      <c r="I419" s="51"/>
      <c r="J419" s="51"/>
      <c r="K419" s="51"/>
      <c r="L419" s="51"/>
      <c r="M419" s="51"/>
    </row>
    <row r="420" spans="2:13">
      <c r="B420" s="51"/>
      <c r="C420" s="51"/>
      <c r="D420" s="51"/>
      <c r="E420" s="51"/>
      <c r="F420" s="51"/>
      <c r="G420" s="51"/>
      <c r="H420" s="51"/>
      <c r="I420" s="51"/>
      <c r="J420" s="51"/>
      <c r="K420" s="51"/>
      <c r="L420" s="51"/>
      <c r="M420" s="51"/>
    </row>
    <row r="421" spans="2:13">
      <c r="B421" s="51"/>
      <c r="C421" s="51"/>
      <c r="D421" s="51"/>
      <c r="E421" s="51"/>
      <c r="F421" s="51"/>
      <c r="G421" s="51"/>
      <c r="H421" s="51"/>
      <c r="I421" s="51"/>
      <c r="J421" s="51"/>
      <c r="K421" s="51"/>
      <c r="L421" s="51"/>
      <c r="M421" s="51"/>
    </row>
    <row r="422" spans="2:13">
      <c r="B422" s="51"/>
      <c r="C422" s="51"/>
      <c r="D422" s="51"/>
      <c r="E422" s="51"/>
      <c r="F422" s="51"/>
      <c r="G422" s="51"/>
      <c r="H422" s="51"/>
      <c r="I422" s="51"/>
      <c r="J422" s="51"/>
      <c r="K422" s="51"/>
      <c r="L422" s="51"/>
      <c r="M422" s="51"/>
    </row>
    <row r="423" spans="2:13">
      <c r="B423" s="51"/>
      <c r="C423" s="51"/>
      <c r="D423" s="51"/>
      <c r="E423" s="51"/>
      <c r="F423" s="51"/>
      <c r="G423" s="51"/>
      <c r="H423" s="51"/>
      <c r="I423" s="51"/>
      <c r="J423" s="51"/>
      <c r="K423" s="51"/>
      <c r="L423" s="51"/>
      <c r="M423" s="51"/>
    </row>
    <row r="424" spans="2:13">
      <c r="B424" s="51"/>
      <c r="C424" s="51"/>
      <c r="D424" s="51"/>
      <c r="E424" s="51"/>
      <c r="F424" s="51"/>
      <c r="G424" s="51"/>
      <c r="H424" s="51"/>
      <c r="I424" s="51"/>
      <c r="J424" s="51"/>
      <c r="K424" s="51"/>
      <c r="L424" s="51"/>
      <c r="M424" s="51"/>
    </row>
    <row r="425" spans="2:13">
      <c r="B425" s="51"/>
      <c r="C425" s="51"/>
      <c r="D425" s="51"/>
      <c r="E425" s="51"/>
      <c r="F425" s="51"/>
      <c r="G425" s="51"/>
      <c r="H425" s="51"/>
      <c r="I425" s="51"/>
      <c r="J425" s="51"/>
      <c r="K425" s="51"/>
      <c r="L425" s="51"/>
      <c r="M425" s="51"/>
    </row>
    <row r="426" spans="2:13">
      <c r="B426" s="51"/>
      <c r="C426" s="51"/>
      <c r="D426" s="51"/>
      <c r="E426" s="51"/>
      <c r="F426" s="51"/>
      <c r="G426" s="51"/>
      <c r="H426" s="51"/>
      <c r="I426" s="51"/>
      <c r="J426" s="51"/>
      <c r="K426" s="51"/>
      <c r="L426" s="51"/>
      <c r="M426" s="51"/>
    </row>
    <row r="427" spans="2:13">
      <c r="B427" s="51"/>
      <c r="C427" s="51"/>
      <c r="D427" s="51"/>
      <c r="E427" s="51"/>
      <c r="F427" s="51"/>
      <c r="G427" s="51"/>
      <c r="H427" s="51"/>
      <c r="I427" s="51"/>
      <c r="J427" s="51"/>
      <c r="K427" s="51"/>
      <c r="L427" s="51"/>
      <c r="M427" s="51"/>
    </row>
    <row r="428" spans="2:13">
      <c r="B428" s="51"/>
      <c r="C428" s="51"/>
      <c r="D428" s="51"/>
      <c r="E428" s="51"/>
      <c r="F428" s="51"/>
      <c r="G428" s="51"/>
      <c r="H428" s="51"/>
      <c r="I428" s="51"/>
      <c r="J428" s="51"/>
      <c r="K428" s="51"/>
      <c r="L428" s="51"/>
      <c r="M428" s="51"/>
    </row>
    <row r="429" spans="2:13">
      <c r="B429" s="51"/>
      <c r="C429" s="51"/>
      <c r="D429" s="51"/>
      <c r="E429" s="51"/>
      <c r="F429" s="51"/>
      <c r="G429" s="51"/>
      <c r="H429" s="51"/>
      <c r="I429" s="51"/>
      <c r="J429" s="51"/>
      <c r="K429" s="51"/>
      <c r="L429" s="51"/>
      <c r="M429" s="51"/>
    </row>
    <row r="430" spans="2:13">
      <c r="B430" s="51"/>
      <c r="C430" s="51"/>
      <c r="D430" s="51"/>
      <c r="E430" s="51"/>
      <c r="F430" s="51"/>
      <c r="G430" s="51"/>
      <c r="H430" s="51"/>
      <c r="I430" s="51"/>
      <c r="J430" s="51"/>
      <c r="K430" s="51"/>
      <c r="L430" s="51"/>
      <c r="M430" s="51"/>
    </row>
    <row r="431" spans="2:13">
      <c r="B431" s="51"/>
      <c r="C431" s="51"/>
      <c r="D431" s="51"/>
      <c r="E431" s="51"/>
      <c r="F431" s="51"/>
      <c r="G431" s="51"/>
      <c r="H431" s="51"/>
      <c r="I431" s="51"/>
      <c r="J431" s="51"/>
      <c r="K431" s="51"/>
      <c r="L431" s="51"/>
      <c r="M431" s="51"/>
    </row>
    <row r="432" spans="2:13">
      <c r="B432" s="51"/>
      <c r="C432" s="51"/>
      <c r="D432" s="51"/>
      <c r="E432" s="51"/>
      <c r="F432" s="51"/>
      <c r="G432" s="51"/>
      <c r="H432" s="51"/>
      <c r="I432" s="51"/>
      <c r="J432" s="51"/>
      <c r="K432" s="51"/>
      <c r="L432" s="51"/>
      <c r="M432" s="51"/>
    </row>
    <row r="433" spans="2:13">
      <c r="B433" s="51"/>
      <c r="C433" s="51"/>
      <c r="D433" s="51"/>
      <c r="E433" s="51"/>
      <c r="F433" s="51"/>
      <c r="G433" s="51"/>
      <c r="H433" s="51"/>
      <c r="I433" s="51"/>
      <c r="J433" s="51"/>
      <c r="K433" s="51"/>
      <c r="L433" s="51"/>
      <c r="M433" s="51"/>
    </row>
    <row r="434" spans="2:13">
      <c r="B434" s="51"/>
      <c r="C434" s="51"/>
      <c r="D434" s="51"/>
      <c r="E434" s="51"/>
      <c r="F434" s="51"/>
      <c r="G434" s="51"/>
      <c r="H434" s="51"/>
      <c r="I434" s="51"/>
      <c r="J434" s="51"/>
      <c r="K434" s="51"/>
      <c r="L434" s="51"/>
      <c r="M434" s="51"/>
    </row>
    <row r="435" spans="2:13">
      <c r="B435" s="51"/>
      <c r="C435" s="51"/>
      <c r="D435" s="51"/>
      <c r="E435" s="51"/>
      <c r="F435" s="51"/>
      <c r="G435" s="51"/>
      <c r="H435" s="51"/>
      <c r="I435" s="51"/>
      <c r="J435" s="51"/>
      <c r="K435" s="51"/>
      <c r="L435" s="51"/>
      <c r="M435" s="51"/>
    </row>
    <row r="436" spans="2:13">
      <c r="B436" s="51"/>
      <c r="C436" s="51"/>
      <c r="D436" s="51"/>
      <c r="E436" s="51"/>
      <c r="F436" s="51"/>
      <c r="G436" s="51"/>
      <c r="H436" s="51"/>
      <c r="I436" s="51"/>
      <c r="J436" s="51"/>
      <c r="K436" s="51"/>
      <c r="L436" s="51"/>
      <c r="M436" s="51"/>
    </row>
    <row r="437" spans="2:13">
      <c r="B437" s="51"/>
      <c r="C437" s="51"/>
      <c r="D437" s="51"/>
      <c r="E437" s="51"/>
      <c r="F437" s="51"/>
      <c r="G437" s="51"/>
      <c r="H437" s="51"/>
      <c r="I437" s="51"/>
      <c r="J437" s="51"/>
      <c r="K437" s="51"/>
      <c r="L437" s="51"/>
      <c r="M437" s="51"/>
    </row>
  </sheetData>
  <sheetProtection formatCells="0" selectLockedCells="1"/>
  <mergeCells count="65">
    <mergeCell ref="B123:M123"/>
    <mergeCell ref="C130:L130"/>
    <mergeCell ref="A132:M132"/>
    <mergeCell ref="A133:M141"/>
    <mergeCell ref="A122:M122"/>
    <mergeCell ref="I102:J102"/>
    <mergeCell ref="K102:M102"/>
    <mergeCell ref="A101:M101"/>
    <mergeCell ref="B90:M90"/>
    <mergeCell ref="A114:M114"/>
    <mergeCell ref="B115:M115"/>
    <mergeCell ref="C111:L111"/>
    <mergeCell ref="A116:M116"/>
    <mergeCell ref="C118:L118"/>
    <mergeCell ref="A121:M121"/>
    <mergeCell ref="A144:M144"/>
    <mergeCell ref="A119:M119"/>
    <mergeCell ref="A25:M25"/>
    <mergeCell ref="B26:M26"/>
    <mergeCell ref="C8:D8"/>
    <mergeCell ref="B20:M21"/>
    <mergeCell ref="B22:M22"/>
    <mergeCell ref="B23:M23"/>
    <mergeCell ref="B27:M27"/>
    <mergeCell ref="B28:M28"/>
    <mergeCell ref="A112:M112"/>
    <mergeCell ref="A49:M49"/>
    <mergeCell ref="I50:J50"/>
    <mergeCell ref="B33:M33"/>
    <mergeCell ref="B36:M36"/>
    <mergeCell ref="B37:M37"/>
    <mergeCell ref="A35:M35"/>
    <mergeCell ref="A107:M107"/>
    <mergeCell ref="B108:M108"/>
    <mergeCell ref="A109:M109"/>
    <mergeCell ref="A81:M86"/>
    <mergeCell ref="A80:M80"/>
    <mergeCell ref="A92:M98"/>
    <mergeCell ref="A99:M99"/>
    <mergeCell ref="A87:M87"/>
    <mergeCell ref="A91:M91"/>
    <mergeCell ref="A76:M76"/>
    <mergeCell ref="A68:M75"/>
    <mergeCell ref="B79:M79"/>
    <mergeCell ref="K50:M50"/>
    <mergeCell ref="B66:M66"/>
    <mergeCell ref="A56:M61"/>
    <mergeCell ref="C1:K2"/>
    <mergeCell ref="C4:D4"/>
    <mergeCell ref="G4:H4"/>
    <mergeCell ref="J4:M4"/>
    <mergeCell ref="J6:M6"/>
    <mergeCell ref="G6:H6"/>
    <mergeCell ref="A55:M55"/>
    <mergeCell ref="A62:M62"/>
    <mergeCell ref="A65:M65"/>
    <mergeCell ref="A67:M67"/>
    <mergeCell ref="A78:M78"/>
    <mergeCell ref="C29:M30"/>
    <mergeCell ref="B32:M32"/>
    <mergeCell ref="B31:M31"/>
    <mergeCell ref="G8:H8"/>
    <mergeCell ref="J8:M8"/>
    <mergeCell ref="A10:M17"/>
    <mergeCell ref="A19:M19"/>
  </mergeCells>
  <phoneticPr fontId="4"/>
  <printOptions horizontalCentered="1"/>
  <pageMargins left="0.59055118110236227" right="0.59055118110236227" top="0.39370078740157483" bottom="0.19685039370078741" header="0.31496062992125984" footer="0.31496062992125984"/>
  <pageSetup paperSize="9" fitToHeight="2" orientation="portrait" r:id="rId1"/>
  <rowBreaks count="1" manualBreakCount="1">
    <brk id="49"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0</xdr:col>
                    <xdr:colOff>0</xdr:colOff>
                    <xdr:row>109</xdr:row>
                    <xdr:rowOff>0</xdr:rowOff>
                  </from>
                  <to>
                    <xdr:col>1</xdr:col>
                    <xdr:colOff>295275</xdr:colOff>
                    <xdr:row>109</xdr:row>
                    <xdr:rowOff>247650</xdr:rowOff>
                  </to>
                </anchor>
              </controlPr>
            </control>
          </mc:Choice>
        </mc:AlternateContent>
        <mc:AlternateContent xmlns:mc="http://schemas.openxmlformats.org/markup-compatibility/2006">
          <mc:Choice Requires="x14">
            <control shapeId="3081" r:id="rId5" name="Check Box 9">
              <controlPr defaultSize="0" autoFill="0" autoLine="0" autoPict="0">
                <anchor moveWithCells="1">
                  <from>
                    <xdr:col>10</xdr:col>
                    <xdr:colOff>28575</xdr:colOff>
                    <xdr:row>109</xdr:row>
                    <xdr:rowOff>0</xdr:rowOff>
                  </from>
                  <to>
                    <xdr:col>11</xdr:col>
                    <xdr:colOff>323850</xdr:colOff>
                    <xdr:row>109</xdr:row>
                    <xdr:rowOff>247650</xdr:rowOff>
                  </to>
                </anchor>
              </controlPr>
            </control>
          </mc:Choice>
        </mc:AlternateContent>
        <mc:AlternateContent xmlns:mc="http://schemas.openxmlformats.org/markup-compatibility/2006">
          <mc:Choice Requires="x14">
            <control shapeId="3082" r:id="rId6" name="Check Box 10">
              <controlPr defaultSize="0" autoFill="0" autoLine="0" autoPict="0">
                <anchor moveWithCells="1">
                  <from>
                    <xdr:col>11</xdr:col>
                    <xdr:colOff>285750</xdr:colOff>
                    <xdr:row>109</xdr:row>
                    <xdr:rowOff>0</xdr:rowOff>
                  </from>
                  <to>
                    <xdr:col>13</xdr:col>
                    <xdr:colOff>0</xdr:colOff>
                    <xdr:row>109</xdr:row>
                    <xdr:rowOff>247650</xdr:rowOff>
                  </to>
                </anchor>
              </controlPr>
            </control>
          </mc:Choice>
        </mc:AlternateContent>
        <mc:AlternateContent xmlns:mc="http://schemas.openxmlformats.org/markup-compatibility/2006">
          <mc:Choice Requires="x14">
            <control shapeId="3083" r:id="rId7" name="Check Box 11">
              <controlPr defaultSize="0" autoFill="0" autoLine="0" autoPict="0">
                <anchor moveWithCells="1">
                  <from>
                    <xdr:col>0</xdr:col>
                    <xdr:colOff>0</xdr:colOff>
                    <xdr:row>110</xdr:row>
                    <xdr:rowOff>0</xdr:rowOff>
                  </from>
                  <to>
                    <xdr:col>1</xdr:col>
                    <xdr:colOff>152400</xdr:colOff>
                    <xdr:row>110</xdr:row>
                    <xdr:rowOff>247650</xdr:rowOff>
                  </to>
                </anchor>
              </controlPr>
            </control>
          </mc:Choice>
        </mc:AlternateContent>
        <mc:AlternateContent xmlns:mc="http://schemas.openxmlformats.org/markup-compatibility/2006">
          <mc:Choice Requires="x14">
            <control shapeId="3084" r:id="rId8" name="Check Box 12">
              <controlPr defaultSize="0" autoFill="0" autoLine="0" autoPict="0">
                <anchor moveWithCells="1">
                  <from>
                    <xdr:col>0</xdr:col>
                    <xdr:colOff>0</xdr:colOff>
                    <xdr:row>116</xdr:row>
                    <xdr:rowOff>0</xdr:rowOff>
                  </from>
                  <to>
                    <xdr:col>1</xdr:col>
                    <xdr:colOff>295275</xdr:colOff>
                    <xdr:row>116</xdr:row>
                    <xdr:rowOff>247650</xdr:rowOff>
                  </to>
                </anchor>
              </controlPr>
            </control>
          </mc:Choice>
        </mc:AlternateContent>
        <mc:AlternateContent xmlns:mc="http://schemas.openxmlformats.org/markup-compatibility/2006">
          <mc:Choice Requires="x14">
            <control shapeId="3085" r:id="rId9" name="Check Box 13">
              <controlPr defaultSize="0" autoFill="0" autoLine="0" autoPict="0">
                <anchor moveWithCells="1">
                  <from>
                    <xdr:col>2</xdr:col>
                    <xdr:colOff>333375</xdr:colOff>
                    <xdr:row>116</xdr:row>
                    <xdr:rowOff>0</xdr:rowOff>
                  </from>
                  <to>
                    <xdr:col>3</xdr:col>
                    <xdr:colOff>390525</xdr:colOff>
                    <xdr:row>116</xdr:row>
                    <xdr:rowOff>247650</xdr:rowOff>
                  </to>
                </anchor>
              </controlPr>
            </control>
          </mc:Choice>
        </mc:AlternateContent>
        <mc:AlternateContent xmlns:mc="http://schemas.openxmlformats.org/markup-compatibility/2006">
          <mc:Choice Requires="x14">
            <control shapeId="3086" r:id="rId10" name="Check Box 14">
              <controlPr defaultSize="0" autoFill="0" autoLine="0" autoPict="0">
                <anchor moveWithCells="1">
                  <from>
                    <xdr:col>4</xdr:col>
                    <xdr:colOff>209550</xdr:colOff>
                    <xdr:row>116</xdr:row>
                    <xdr:rowOff>0</xdr:rowOff>
                  </from>
                  <to>
                    <xdr:col>5</xdr:col>
                    <xdr:colOff>504825</xdr:colOff>
                    <xdr:row>116</xdr:row>
                    <xdr:rowOff>247650</xdr:rowOff>
                  </to>
                </anchor>
              </controlPr>
            </control>
          </mc:Choice>
        </mc:AlternateContent>
        <mc:AlternateContent xmlns:mc="http://schemas.openxmlformats.org/markup-compatibility/2006">
          <mc:Choice Requires="x14">
            <control shapeId="3087" r:id="rId11" name="Check Box 15">
              <controlPr defaultSize="0" autoFill="0" autoLine="0" autoPict="0">
                <anchor moveWithCells="1">
                  <from>
                    <xdr:col>6</xdr:col>
                    <xdr:colOff>314325</xdr:colOff>
                    <xdr:row>116</xdr:row>
                    <xdr:rowOff>0</xdr:rowOff>
                  </from>
                  <to>
                    <xdr:col>8</xdr:col>
                    <xdr:colOff>28575</xdr:colOff>
                    <xdr:row>116</xdr:row>
                    <xdr:rowOff>247650</xdr:rowOff>
                  </to>
                </anchor>
              </controlPr>
            </control>
          </mc:Choice>
        </mc:AlternateContent>
        <mc:AlternateContent xmlns:mc="http://schemas.openxmlformats.org/markup-compatibility/2006">
          <mc:Choice Requires="x14">
            <control shapeId="3088" r:id="rId12" name="Check Box 16">
              <controlPr defaultSize="0" autoFill="0" autoLine="0" autoPict="0">
                <anchor moveWithCells="1">
                  <from>
                    <xdr:col>9</xdr:col>
                    <xdr:colOff>219075</xdr:colOff>
                    <xdr:row>116</xdr:row>
                    <xdr:rowOff>0</xdr:rowOff>
                  </from>
                  <to>
                    <xdr:col>11</xdr:col>
                    <xdr:colOff>85725</xdr:colOff>
                    <xdr:row>116</xdr:row>
                    <xdr:rowOff>247650</xdr:rowOff>
                  </to>
                </anchor>
              </controlPr>
            </control>
          </mc:Choice>
        </mc:AlternateContent>
        <mc:AlternateContent xmlns:mc="http://schemas.openxmlformats.org/markup-compatibility/2006">
          <mc:Choice Requires="x14">
            <control shapeId="3089" r:id="rId13" name="Check Box 17">
              <controlPr defaultSize="0" autoFill="0" autoLine="0" autoPict="0">
                <anchor moveWithCells="1">
                  <from>
                    <xdr:col>11</xdr:col>
                    <xdr:colOff>428625</xdr:colOff>
                    <xdr:row>116</xdr:row>
                    <xdr:rowOff>0</xdr:rowOff>
                  </from>
                  <to>
                    <xdr:col>12</xdr:col>
                    <xdr:colOff>571500</xdr:colOff>
                    <xdr:row>116</xdr:row>
                    <xdr:rowOff>247650</xdr:rowOff>
                  </to>
                </anchor>
              </controlPr>
            </control>
          </mc:Choice>
        </mc:AlternateContent>
        <mc:AlternateContent xmlns:mc="http://schemas.openxmlformats.org/markup-compatibility/2006">
          <mc:Choice Requires="x14">
            <control shapeId="3090" r:id="rId14" name="Check Box 18">
              <controlPr defaultSize="0" autoFill="0" autoLine="0" autoPict="0">
                <anchor moveWithCells="1">
                  <from>
                    <xdr:col>0</xdr:col>
                    <xdr:colOff>0</xdr:colOff>
                    <xdr:row>117</xdr:row>
                    <xdr:rowOff>9525</xdr:rowOff>
                  </from>
                  <to>
                    <xdr:col>1</xdr:col>
                    <xdr:colOff>295275</xdr:colOff>
                    <xdr:row>117</xdr:row>
                    <xdr:rowOff>257175</xdr:rowOff>
                  </to>
                </anchor>
              </controlPr>
            </control>
          </mc:Choice>
        </mc:AlternateContent>
        <mc:AlternateContent xmlns:mc="http://schemas.openxmlformats.org/markup-compatibility/2006">
          <mc:Choice Requires="x14">
            <control shapeId="3091" r:id="rId15" name="Check Box 19">
              <controlPr defaultSize="0" autoFill="0" autoLine="0" autoPict="0">
                <anchor moveWithCells="1">
                  <from>
                    <xdr:col>2</xdr:col>
                    <xdr:colOff>333375</xdr:colOff>
                    <xdr:row>117</xdr:row>
                    <xdr:rowOff>9525</xdr:rowOff>
                  </from>
                  <to>
                    <xdr:col>3</xdr:col>
                    <xdr:colOff>390525</xdr:colOff>
                    <xdr:row>117</xdr:row>
                    <xdr:rowOff>257175</xdr:rowOff>
                  </to>
                </anchor>
              </controlPr>
            </control>
          </mc:Choice>
        </mc:AlternateContent>
        <mc:AlternateContent xmlns:mc="http://schemas.openxmlformats.org/markup-compatibility/2006">
          <mc:Choice Requires="x14">
            <control shapeId="3092" r:id="rId16" name="Check Box 20">
              <controlPr defaultSize="0" autoFill="0" autoLine="0" autoPict="0">
                <anchor moveWithCells="1">
                  <from>
                    <xdr:col>4</xdr:col>
                    <xdr:colOff>209550</xdr:colOff>
                    <xdr:row>117</xdr:row>
                    <xdr:rowOff>9525</xdr:rowOff>
                  </from>
                  <to>
                    <xdr:col>5</xdr:col>
                    <xdr:colOff>371475</xdr:colOff>
                    <xdr:row>117</xdr:row>
                    <xdr:rowOff>257175</xdr:rowOff>
                  </to>
                </anchor>
              </controlPr>
            </control>
          </mc:Choice>
        </mc:AlternateContent>
        <mc:AlternateContent xmlns:mc="http://schemas.openxmlformats.org/markup-compatibility/2006">
          <mc:Choice Requires="x14">
            <control shapeId="3093" r:id="rId17" name="Check Box 21">
              <controlPr defaultSize="0" autoFill="0" autoLine="0" autoPict="0">
                <anchor moveWithCells="1">
                  <from>
                    <xdr:col>6</xdr:col>
                    <xdr:colOff>314325</xdr:colOff>
                    <xdr:row>117</xdr:row>
                    <xdr:rowOff>9525</xdr:rowOff>
                  </from>
                  <to>
                    <xdr:col>7</xdr:col>
                    <xdr:colOff>466725</xdr:colOff>
                    <xdr:row>117</xdr:row>
                    <xdr:rowOff>257175</xdr:rowOff>
                  </to>
                </anchor>
              </controlPr>
            </control>
          </mc:Choice>
        </mc:AlternateContent>
        <mc:AlternateContent xmlns:mc="http://schemas.openxmlformats.org/markup-compatibility/2006">
          <mc:Choice Requires="x14">
            <control shapeId="3094" r:id="rId18" name="Check Box 22">
              <controlPr defaultSize="0" autoFill="0" autoLine="0" autoPict="0">
                <anchor moveWithCells="1">
                  <from>
                    <xdr:col>9</xdr:col>
                    <xdr:colOff>219075</xdr:colOff>
                    <xdr:row>117</xdr:row>
                    <xdr:rowOff>9525</xdr:rowOff>
                  </from>
                  <to>
                    <xdr:col>10</xdr:col>
                    <xdr:colOff>533400</xdr:colOff>
                    <xdr:row>117</xdr:row>
                    <xdr:rowOff>257175</xdr:rowOff>
                  </to>
                </anchor>
              </controlPr>
            </control>
          </mc:Choice>
        </mc:AlternateContent>
        <mc:AlternateContent xmlns:mc="http://schemas.openxmlformats.org/markup-compatibility/2006">
          <mc:Choice Requires="x14">
            <control shapeId="3095" r:id="rId19" name="Check Box 23">
              <controlPr defaultSize="0" autoFill="0" autoLine="0" autoPict="0">
                <anchor moveWithCells="1">
                  <from>
                    <xdr:col>11</xdr:col>
                    <xdr:colOff>428625</xdr:colOff>
                    <xdr:row>117</xdr:row>
                    <xdr:rowOff>9525</xdr:rowOff>
                  </from>
                  <to>
                    <xdr:col>13</xdr:col>
                    <xdr:colOff>0</xdr:colOff>
                    <xdr:row>117</xdr:row>
                    <xdr:rowOff>257175</xdr:rowOff>
                  </to>
                </anchor>
              </controlPr>
            </control>
          </mc:Choice>
        </mc:AlternateContent>
        <mc:AlternateContent xmlns:mc="http://schemas.openxmlformats.org/markup-compatibility/2006">
          <mc:Choice Requires="x14">
            <control shapeId="3229" r:id="rId20" name="Check Box 157">
              <controlPr defaultSize="0" autoFill="0" autoLine="0" autoPict="0">
                <anchor moveWithCells="1">
                  <from>
                    <xdr:col>1</xdr:col>
                    <xdr:colOff>276225</xdr:colOff>
                    <xdr:row>109</xdr:row>
                    <xdr:rowOff>0</xdr:rowOff>
                  </from>
                  <to>
                    <xdr:col>2</xdr:col>
                    <xdr:colOff>800100</xdr:colOff>
                    <xdr:row>109</xdr:row>
                    <xdr:rowOff>247650</xdr:rowOff>
                  </to>
                </anchor>
              </controlPr>
            </control>
          </mc:Choice>
        </mc:AlternateContent>
        <mc:AlternateContent xmlns:mc="http://schemas.openxmlformats.org/markup-compatibility/2006">
          <mc:Choice Requires="x14">
            <control shapeId="3230" r:id="rId21" name="Check Box 158">
              <controlPr defaultSize="0" autoFill="0" autoLine="0" autoPict="0">
                <anchor moveWithCells="1">
                  <from>
                    <xdr:col>3</xdr:col>
                    <xdr:colOff>95250</xdr:colOff>
                    <xdr:row>109</xdr:row>
                    <xdr:rowOff>0</xdr:rowOff>
                  </from>
                  <to>
                    <xdr:col>4</xdr:col>
                    <xdr:colOff>390525</xdr:colOff>
                    <xdr:row>109</xdr:row>
                    <xdr:rowOff>247650</xdr:rowOff>
                  </to>
                </anchor>
              </controlPr>
            </control>
          </mc:Choice>
        </mc:AlternateContent>
        <mc:AlternateContent xmlns:mc="http://schemas.openxmlformats.org/markup-compatibility/2006">
          <mc:Choice Requires="x14">
            <control shapeId="3231" r:id="rId22" name="Check Box 159">
              <controlPr defaultSize="0" autoFill="0" autoLine="0" autoPict="0">
                <anchor moveWithCells="1">
                  <from>
                    <xdr:col>4</xdr:col>
                    <xdr:colOff>466725</xdr:colOff>
                    <xdr:row>109</xdr:row>
                    <xdr:rowOff>0</xdr:rowOff>
                  </from>
                  <to>
                    <xdr:col>6</xdr:col>
                    <xdr:colOff>180975</xdr:colOff>
                    <xdr:row>109</xdr:row>
                    <xdr:rowOff>247650</xdr:rowOff>
                  </to>
                </anchor>
              </controlPr>
            </control>
          </mc:Choice>
        </mc:AlternateContent>
        <mc:AlternateContent xmlns:mc="http://schemas.openxmlformats.org/markup-compatibility/2006">
          <mc:Choice Requires="x14">
            <control shapeId="3232" r:id="rId23" name="Check Box 160">
              <controlPr defaultSize="0" autoFill="0" autoLine="0" autoPict="0">
                <anchor moveWithCells="1">
                  <from>
                    <xdr:col>6</xdr:col>
                    <xdr:colOff>476250</xdr:colOff>
                    <xdr:row>109</xdr:row>
                    <xdr:rowOff>0</xdr:rowOff>
                  </from>
                  <to>
                    <xdr:col>9</xdr:col>
                    <xdr:colOff>209550</xdr:colOff>
                    <xdr:row>109</xdr:row>
                    <xdr:rowOff>247650</xdr:rowOff>
                  </to>
                </anchor>
              </controlPr>
            </control>
          </mc:Choice>
        </mc:AlternateContent>
        <mc:AlternateContent xmlns:mc="http://schemas.openxmlformats.org/markup-compatibility/2006">
          <mc:Choice Requires="x14">
            <control shapeId="3248" r:id="rId24" name="Check Box 176">
              <controlPr defaultSize="0" autoFill="0" autoLine="0" autoPict="0">
                <anchor moveWithCells="1">
                  <from>
                    <xdr:col>0</xdr:col>
                    <xdr:colOff>314325</xdr:colOff>
                    <xdr:row>123</xdr:row>
                    <xdr:rowOff>152400</xdr:rowOff>
                  </from>
                  <to>
                    <xdr:col>3</xdr:col>
                    <xdr:colOff>238125</xdr:colOff>
                    <xdr:row>124</xdr:row>
                    <xdr:rowOff>171450</xdr:rowOff>
                  </to>
                </anchor>
              </controlPr>
            </control>
          </mc:Choice>
        </mc:AlternateContent>
        <mc:AlternateContent xmlns:mc="http://schemas.openxmlformats.org/markup-compatibility/2006">
          <mc:Choice Requires="x14">
            <control shapeId="3249" r:id="rId25" name="Check Box 177">
              <controlPr defaultSize="0" autoFill="0" autoLine="0" autoPict="0">
                <anchor moveWithCells="1">
                  <from>
                    <xdr:col>4</xdr:col>
                    <xdr:colOff>276225</xdr:colOff>
                    <xdr:row>123</xdr:row>
                    <xdr:rowOff>180975</xdr:rowOff>
                  </from>
                  <to>
                    <xdr:col>7</xdr:col>
                    <xdr:colOff>104775</xdr:colOff>
                    <xdr:row>124</xdr:row>
                    <xdr:rowOff>133350</xdr:rowOff>
                  </to>
                </anchor>
              </controlPr>
            </control>
          </mc:Choice>
        </mc:AlternateContent>
        <mc:AlternateContent xmlns:mc="http://schemas.openxmlformats.org/markup-compatibility/2006">
          <mc:Choice Requires="x14">
            <control shapeId="3250" r:id="rId26" name="Check Box 178">
              <controlPr defaultSize="0" autoFill="0" autoLine="0" autoPict="0">
                <anchor moveWithCells="1">
                  <from>
                    <xdr:col>0</xdr:col>
                    <xdr:colOff>304800</xdr:colOff>
                    <xdr:row>126</xdr:row>
                    <xdr:rowOff>180975</xdr:rowOff>
                  </from>
                  <to>
                    <xdr:col>6</xdr:col>
                    <xdr:colOff>428625</xdr:colOff>
                    <xdr:row>126</xdr:row>
                    <xdr:rowOff>352425</xdr:rowOff>
                  </to>
                </anchor>
              </controlPr>
            </control>
          </mc:Choice>
        </mc:AlternateContent>
        <mc:AlternateContent xmlns:mc="http://schemas.openxmlformats.org/markup-compatibility/2006">
          <mc:Choice Requires="x14">
            <control shapeId="3251" r:id="rId27" name="Check Box 179">
              <controlPr defaultSize="0" autoFill="0" autoLine="0" autoPict="0">
                <anchor moveWithCells="1">
                  <from>
                    <xdr:col>0</xdr:col>
                    <xdr:colOff>314325</xdr:colOff>
                    <xdr:row>124</xdr:row>
                    <xdr:rowOff>228600</xdr:rowOff>
                  </from>
                  <to>
                    <xdr:col>3</xdr:col>
                    <xdr:colOff>247650</xdr:colOff>
                    <xdr:row>125</xdr:row>
                    <xdr:rowOff>19050</xdr:rowOff>
                  </to>
                </anchor>
              </controlPr>
            </control>
          </mc:Choice>
        </mc:AlternateContent>
        <mc:AlternateContent xmlns:mc="http://schemas.openxmlformats.org/markup-compatibility/2006">
          <mc:Choice Requires="x14">
            <control shapeId="3252" r:id="rId28" name="Check Box 180">
              <controlPr defaultSize="0" autoFill="0" autoLine="0" autoPict="0">
                <anchor moveWithCells="1">
                  <from>
                    <xdr:col>4</xdr:col>
                    <xdr:colOff>276225</xdr:colOff>
                    <xdr:row>124</xdr:row>
                    <xdr:rowOff>228600</xdr:rowOff>
                  </from>
                  <to>
                    <xdr:col>6</xdr:col>
                    <xdr:colOff>495300</xdr:colOff>
                    <xdr:row>125</xdr:row>
                    <xdr:rowOff>19050</xdr:rowOff>
                  </to>
                </anchor>
              </controlPr>
            </control>
          </mc:Choice>
        </mc:AlternateContent>
        <mc:AlternateContent xmlns:mc="http://schemas.openxmlformats.org/markup-compatibility/2006">
          <mc:Choice Requires="x14">
            <control shapeId="3253" r:id="rId29" name="Check Box 181">
              <controlPr defaultSize="0" autoFill="0" autoLine="0" autoPict="0">
                <anchor moveWithCells="1">
                  <from>
                    <xdr:col>8</xdr:col>
                    <xdr:colOff>104775</xdr:colOff>
                    <xdr:row>123</xdr:row>
                    <xdr:rowOff>171450</xdr:rowOff>
                  </from>
                  <to>
                    <xdr:col>11</xdr:col>
                    <xdr:colOff>219075</xdr:colOff>
                    <xdr:row>124</xdr:row>
                    <xdr:rowOff>142875</xdr:rowOff>
                  </to>
                </anchor>
              </controlPr>
            </control>
          </mc:Choice>
        </mc:AlternateContent>
        <mc:AlternateContent xmlns:mc="http://schemas.openxmlformats.org/markup-compatibility/2006">
          <mc:Choice Requires="x14">
            <control shapeId="3254" r:id="rId30" name="Check Box 182">
              <controlPr defaultSize="0" autoFill="0" autoLine="0" autoPict="0">
                <anchor moveWithCells="1">
                  <from>
                    <xdr:col>0</xdr:col>
                    <xdr:colOff>304800</xdr:colOff>
                    <xdr:row>127</xdr:row>
                    <xdr:rowOff>66675</xdr:rowOff>
                  </from>
                  <to>
                    <xdr:col>6</xdr:col>
                    <xdr:colOff>323850</xdr:colOff>
                    <xdr:row>127</xdr:row>
                    <xdr:rowOff>219075</xdr:rowOff>
                  </to>
                </anchor>
              </controlPr>
            </control>
          </mc:Choice>
        </mc:AlternateContent>
        <mc:AlternateContent xmlns:mc="http://schemas.openxmlformats.org/markup-compatibility/2006">
          <mc:Choice Requires="x14">
            <control shapeId="3255" r:id="rId31" name="Check Box 183">
              <controlPr defaultSize="0" autoFill="0" autoLine="0" autoPict="0">
                <anchor moveWithCells="1">
                  <from>
                    <xdr:col>4</xdr:col>
                    <xdr:colOff>276225</xdr:colOff>
                    <xdr:row>125</xdr:row>
                    <xdr:rowOff>85725</xdr:rowOff>
                  </from>
                  <to>
                    <xdr:col>7</xdr:col>
                    <xdr:colOff>85725</xdr:colOff>
                    <xdr:row>125</xdr:row>
                    <xdr:rowOff>247650</xdr:rowOff>
                  </to>
                </anchor>
              </controlPr>
            </control>
          </mc:Choice>
        </mc:AlternateContent>
        <mc:AlternateContent xmlns:mc="http://schemas.openxmlformats.org/markup-compatibility/2006">
          <mc:Choice Requires="x14">
            <control shapeId="3256" r:id="rId32" name="Check Box 184">
              <controlPr defaultSize="0" autoFill="0" autoLine="0" autoPict="0">
                <anchor moveWithCells="1">
                  <from>
                    <xdr:col>0</xdr:col>
                    <xdr:colOff>314325</xdr:colOff>
                    <xdr:row>125</xdr:row>
                    <xdr:rowOff>66675</xdr:rowOff>
                  </from>
                  <to>
                    <xdr:col>2</xdr:col>
                    <xdr:colOff>504825</xdr:colOff>
                    <xdr:row>125</xdr:row>
                    <xdr:rowOff>266700</xdr:rowOff>
                  </to>
                </anchor>
              </controlPr>
            </control>
          </mc:Choice>
        </mc:AlternateContent>
        <mc:AlternateContent xmlns:mc="http://schemas.openxmlformats.org/markup-compatibility/2006">
          <mc:Choice Requires="x14">
            <control shapeId="3257" r:id="rId33" name="Check Box 185">
              <controlPr defaultSize="0" autoFill="0" autoLine="0" autoPict="0">
                <anchor moveWithCells="1">
                  <from>
                    <xdr:col>8</xdr:col>
                    <xdr:colOff>104775</xdr:colOff>
                    <xdr:row>124</xdr:row>
                    <xdr:rowOff>219075</xdr:rowOff>
                  </from>
                  <to>
                    <xdr:col>11</xdr:col>
                    <xdr:colOff>304800</xdr:colOff>
                    <xdr:row>125</xdr:row>
                    <xdr:rowOff>19050</xdr:rowOff>
                  </to>
                </anchor>
              </controlPr>
            </control>
          </mc:Choice>
        </mc:AlternateContent>
        <mc:AlternateContent xmlns:mc="http://schemas.openxmlformats.org/markup-compatibility/2006">
          <mc:Choice Requires="x14">
            <control shapeId="3258" r:id="rId34" name="Check Box 186">
              <controlPr defaultSize="0" autoFill="0" autoLine="0" autoPict="0">
                <anchor moveWithCells="1">
                  <from>
                    <xdr:col>4</xdr:col>
                    <xdr:colOff>276225</xdr:colOff>
                    <xdr:row>125</xdr:row>
                    <xdr:rowOff>323850</xdr:rowOff>
                  </from>
                  <to>
                    <xdr:col>7</xdr:col>
                    <xdr:colOff>66675</xdr:colOff>
                    <xdr:row>126</xdr:row>
                    <xdr:rowOff>133350</xdr:rowOff>
                  </to>
                </anchor>
              </controlPr>
            </control>
          </mc:Choice>
        </mc:AlternateContent>
        <mc:AlternateContent xmlns:mc="http://schemas.openxmlformats.org/markup-compatibility/2006">
          <mc:Choice Requires="x14">
            <control shapeId="3259" r:id="rId35" name="Check Box 187">
              <controlPr defaultSize="0" autoFill="0" autoLine="0" autoPict="0">
                <anchor moveWithCells="1">
                  <from>
                    <xdr:col>0</xdr:col>
                    <xdr:colOff>314325</xdr:colOff>
                    <xdr:row>125</xdr:row>
                    <xdr:rowOff>314325</xdr:rowOff>
                  </from>
                  <to>
                    <xdr:col>2</xdr:col>
                    <xdr:colOff>447675</xdr:colOff>
                    <xdr:row>126</xdr:row>
                    <xdr:rowOff>114300</xdr:rowOff>
                  </to>
                </anchor>
              </controlPr>
            </control>
          </mc:Choice>
        </mc:AlternateContent>
        <mc:AlternateContent xmlns:mc="http://schemas.openxmlformats.org/markup-compatibility/2006">
          <mc:Choice Requires="x14">
            <control shapeId="3260" r:id="rId36" name="Check Box 188">
              <controlPr defaultSize="0" autoFill="0" autoLine="0" autoPict="0">
                <anchor moveWithCells="1">
                  <from>
                    <xdr:col>8</xdr:col>
                    <xdr:colOff>104775</xdr:colOff>
                    <xdr:row>125</xdr:row>
                    <xdr:rowOff>85725</xdr:rowOff>
                  </from>
                  <to>
                    <xdr:col>10</xdr:col>
                    <xdr:colOff>342900</xdr:colOff>
                    <xdr:row>125</xdr:row>
                    <xdr:rowOff>247650</xdr:rowOff>
                  </to>
                </anchor>
              </controlPr>
            </control>
          </mc:Choice>
        </mc:AlternateContent>
        <mc:AlternateContent xmlns:mc="http://schemas.openxmlformats.org/markup-compatibility/2006">
          <mc:Choice Requires="x14">
            <control shapeId="3261" r:id="rId37" name="Check Box 189">
              <controlPr defaultSize="0" autoFill="0" autoLine="0" autoPict="0">
                <anchor moveWithCells="1">
                  <from>
                    <xdr:col>0</xdr:col>
                    <xdr:colOff>304800</xdr:colOff>
                    <xdr:row>129</xdr:row>
                    <xdr:rowOff>9525</xdr:rowOff>
                  </from>
                  <to>
                    <xdr:col>1</xdr:col>
                    <xdr:colOff>333375</xdr:colOff>
                    <xdr:row>130</xdr:row>
                    <xdr:rowOff>0</xdr:rowOff>
                  </to>
                </anchor>
              </controlPr>
            </control>
          </mc:Choice>
        </mc:AlternateContent>
        <mc:AlternateContent xmlns:mc="http://schemas.openxmlformats.org/markup-compatibility/2006">
          <mc:Choice Requires="x14">
            <control shapeId="3262" r:id="rId38" name="Check Box 190">
              <controlPr defaultSize="0" autoFill="0" autoLine="0" autoPict="0">
                <anchor moveWithCells="1">
                  <from>
                    <xdr:col>0</xdr:col>
                    <xdr:colOff>76200</xdr:colOff>
                    <xdr:row>123</xdr:row>
                    <xdr:rowOff>133350</xdr:rowOff>
                  </from>
                  <to>
                    <xdr:col>0</xdr:col>
                    <xdr:colOff>323850</xdr:colOff>
                    <xdr:row>124</xdr:row>
                    <xdr:rowOff>180975</xdr:rowOff>
                  </to>
                </anchor>
              </controlPr>
            </control>
          </mc:Choice>
        </mc:AlternateContent>
        <mc:AlternateContent xmlns:mc="http://schemas.openxmlformats.org/markup-compatibility/2006">
          <mc:Choice Requires="x14">
            <control shapeId="3263" r:id="rId39" name="Check Box 191">
              <controlPr defaultSize="0" autoFill="0" autoLine="0" autoPict="0">
                <anchor moveWithCells="1">
                  <from>
                    <xdr:col>4</xdr:col>
                    <xdr:colOff>38100</xdr:colOff>
                    <xdr:row>123</xdr:row>
                    <xdr:rowOff>171450</xdr:rowOff>
                  </from>
                  <to>
                    <xdr:col>4</xdr:col>
                    <xdr:colOff>285750</xdr:colOff>
                    <xdr:row>124</xdr:row>
                    <xdr:rowOff>152400</xdr:rowOff>
                  </to>
                </anchor>
              </controlPr>
            </control>
          </mc:Choice>
        </mc:AlternateContent>
        <mc:AlternateContent xmlns:mc="http://schemas.openxmlformats.org/markup-compatibility/2006">
          <mc:Choice Requires="x14">
            <control shapeId="3264" r:id="rId40" name="Check Box 192">
              <controlPr defaultSize="0" autoFill="0" autoLine="0" autoPict="0">
                <anchor moveWithCells="1">
                  <from>
                    <xdr:col>0</xdr:col>
                    <xdr:colOff>76200</xdr:colOff>
                    <xdr:row>124</xdr:row>
                    <xdr:rowOff>200025</xdr:rowOff>
                  </from>
                  <to>
                    <xdr:col>0</xdr:col>
                    <xdr:colOff>323850</xdr:colOff>
                    <xdr:row>125</xdr:row>
                    <xdr:rowOff>38100</xdr:rowOff>
                  </to>
                </anchor>
              </controlPr>
            </control>
          </mc:Choice>
        </mc:AlternateContent>
        <mc:AlternateContent xmlns:mc="http://schemas.openxmlformats.org/markup-compatibility/2006">
          <mc:Choice Requires="x14">
            <control shapeId="3265" r:id="rId41" name="Check Box 193">
              <controlPr defaultSize="0" autoFill="0" autoLine="0" autoPict="0">
                <anchor moveWithCells="1">
                  <from>
                    <xdr:col>4</xdr:col>
                    <xdr:colOff>38100</xdr:colOff>
                    <xdr:row>124</xdr:row>
                    <xdr:rowOff>219075</xdr:rowOff>
                  </from>
                  <to>
                    <xdr:col>4</xdr:col>
                    <xdr:colOff>285750</xdr:colOff>
                    <xdr:row>125</xdr:row>
                    <xdr:rowOff>28575</xdr:rowOff>
                  </to>
                </anchor>
              </controlPr>
            </control>
          </mc:Choice>
        </mc:AlternateContent>
        <mc:AlternateContent xmlns:mc="http://schemas.openxmlformats.org/markup-compatibility/2006">
          <mc:Choice Requires="x14">
            <control shapeId="3266" r:id="rId42" name="Check Box 194">
              <controlPr defaultSize="0" autoFill="0" autoLine="0" autoPict="0">
                <anchor moveWithCells="1">
                  <from>
                    <xdr:col>7</xdr:col>
                    <xdr:colOff>438150</xdr:colOff>
                    <xdr:row>123</xdr:row>
                    <xdr:rowOff>171450</xdr:rowOff>
                  </from>
                  <to>
                    <xdr:col>8</xdr:col>
                    <xdr:colOff>104775</xdr:colOff>
                    <xdr:row>124</xdr:row>
                    <xdr:rowOff>142875</xdr:rowOff>
                  </to>
                </anchor>
              </controlPr>
            </control>
          </mc:Choice>
        </mc:AlternateContent>
        <mc:AlternateContent xmlns:mc="http://schemas.openxmlformats.org/markup-compatibility/2006">
          <mc:Choice Requires="x14">
            <control shapeId="3267" r:id="rId43" name="Check Box 195">
              <controlPr defaultSize="0" autoFill="0" autoLine="0" autoPict="0">
                <anchor moveWithCells="1">
                  <from>
                    <xdr:col>0</xdr:col>
                    <xdr:colOff>76200</xdr:colOff>
                    <xdr:row>125</xdr:row>
                    <xdr:rowOff>76200</xdr:rowOff>
                  </from>
                  <to>
                    <xdr:col>0</xdr:col>
                    <xdr:colOff>323850</xdr:colOff>
                    <xdr:row>125</xdr:row>
                    <xdr:rowOff>266700</xdr:rowOff>
                  </to>
                </anchor>
              </controlPr>
            </control>
          </mc:Choice>
        </mc:AlternateContent>
        <mc:AlternateContent xmlns:mc="http://schemas.openxmlformats.org/markup-compatibility/2006">
          <mc:Choice Requires="x14">
            <control shapeId="3268" r:id="rId44" name="Check Box 196">
              <controlPr defaultSize="0" autoFill="0" autoLine="0" autoPict="0">
                <anchor moveWithCells="1">
                  <from>
                    <xdr:col>0</xdr:col>
                    <xdr:colOff>76200</xdr:colOff>
                    <xdr:row>125</xdr:row>
                    <xdr:rowOff>314325</xdr:rowOff>
                  </from>
                  <to>
                    <xdr:col>0</xdr:col>
                    <xdr:colOff>323850</xdr:colOff>
                    <xdr:row>126</xdr:row>
                    <xdr:rowOff>123825</xdr:rowOff>
                  </to>
                </anchor>
              </controlPr>
            </control>
          </mc:Choice>
        </mc:AlternateContent>
        <mc:AlternateContent xmlns:mc="http://schemas.openxmlformats.org/markup-compatibility/2006">
          <mc:Choice Requires="x14">
            <control shapeId="3269" r:id="rId45" name="Check Box 197">
              <controlPr defaultSize="0" autoFill="0" autoLine="0" autoPict="0">
                <anchor moveWithCells="1">
                  <from>
                    <xdr:col>0</xdr:col>
                    <xdr:colOff>76200</xdr:colOff>
                    <xdr:row>126</xdr:row>
                    <xdr:rowOff>180975</xdr:rowOff>
                  </from>
                  <to>
                    <xdr:col>0</xdr:col>
                    <xdr:colOff>323850</xdr:colOff>
                    <xdr:row>126</xdr:row>
                    <xdr:rowOff>352425</xdr:rowOff>
                  </to>
                </anchor>
              </controlPr>
            </control>
          </mc:Choice>
        </mc:AlternateContent>
        <mc:AlternateContent xmlns:mc="http://schemas.openxmlformats.org/markup-compatibility/2006">
          <mc:Choice Requires="x14">
            <control shapeId="3270" r:id="rId46" name="Check Box 198">
              <controlPr defaultSize="0" autoFill="0" autoLine="0" autoPict="0">
                <anchor moveWithCells="1">
                  <from>
                    <xdr:col>4</xdr:col>
                    <xdr:colOff>38100</xdr:colOff>
                    <xdr:row>125</xdr:row>
                    <xdr:rowOff>66675</xdr:rowOff>
                  </from>
                  <to>
                    <xdr:col>4</xdr:col>
                    <xdr:colOff>285750</xdr:colOff>
                    <xdr:row>125</xdr:row>
                    <xdr:rowOff>276225</xdr:rowOff>
                  </to>
                </anchor>
              </controlPr>
            </control>
          </mc:Choice>
        </mc:AlternateContent>
        <mc:AlternateContent xmlns:mc="http://schemas.openxmlformats.org/markup-compatibility/2006">
          <mc:Choice Requires="x14">
            <control shapeId="3271" r:id="rId47" name="Check Box 199">
              <controlPr defaultSize="0" autoFill="0" autoLine="0" autoPict="0">
                <anchor moveWithCells="1">
                  <from>
                    <xdr:col>7</xdr:col>
                    <xdr:colOff>438150</xdr:colOff>
                    <xdr:row>125</xdr:row>
                    <xdr:rowOff>323850</xdr:rowOff>
                  </from>
                  <to>
                    <xdr:col>8</xdr:col>
                    <xdr:colOff>104775</xdr:colOff>
                    <xdr:row>126</xdr:row>
                    <xdr:rowOff>133350</xdr:rowOff>
                  </to>
                </anchor>
              </controlPr>
            </control>
          </mc:Choice>
        </mc:AlternateContent>
        <mc:AlternateContent xmlns:mc="http://schemas.openxmlformats.org/markup-compatibility/2006">
          <mc:Choice Requires="x14">
            <control shapeId="3272" r:id="rId48" name="Check Box 200">
              <controlPr defaultSize="0" autoFill="0" autoLine="0" autoPict="0">
                <anchor moveWithCells="1">
                  <from>
                    <xdr:col>0</xdr:col>
                    <xdr:colOff>76200</xdr:colOff>
                    <xdr:row>127</xdr:row>
                    <xdr:rowOff>28575</xdr:rowOff>
                  </from>
                  <to>
                    <xdr:col>0</xdr:col>
                    <xdr:colOff>323850</xdr:colOff>
                    <xdr:row>127</xdr:row>
                    <xdr:rowOff>228600</xdr:rowOff>
                  </to>
                </anchor>
              </controlPr>
            </control>
          </mc:Choice>
        </mc:AlternateContent>
        <mc:AlternateContent xmlns:mc="http://schemas.openxmlformats.org/markup-compatibility/2006">
          <mc:Choice Requires="x14">
            <control shapeId="3273" r:id="rId49" name="Check Box 201">
              <controlPr defaultSize="0" autoFill="0" autoLine="0" autoPict="0">
                <anchor moveWithCells="1">
                  <from>
                    <xdr:col>4</xdr:col>
                    <xdr:colOff>38100</xdr:colOff>
                    <xdr:row>125</xdr:row>
                    <xdr:rowOff>314325</xdr:rowOff>
                  </from>
                  <to>
                    <xdr:col>4</xdr:col>
                    <xdr:colOff>285750</xdr:colOff>
                    <xdr:row>126</xdr:row>
                    <xdr:rowOff>114300</xdr:rowOff>
                  </to>
                </anchor>
              </controlPr>
            </control>
          </mc:Choice>
        </mc:AlternateContent>
        <mc:AlternateContent xmlns:mc="http://schemas.openxmlformats.org/markup-compatibility/2006">
          <mc:Choice Requires="x14">
            <control shapeId="3274" r:id="rId50" name="Check Box 202">
              <controlPr defaultSize="0" autoFill="0" autoLine="0" autoPict="0">
                <anchor moveWithCells="1">
                  <from>
                    <xdr:col>7</xdr:col>
                    <xdr:colOff>438150</xdr:colOff>
                    <xdr:row>126</xdr:row>
                    <xdr:rowOff>171450</xdr:rowOff>
                  </from>
                  <to>
                    <xdr:col>8</xdr:col>
                    <xdr:colOff>104775</xdr:colOff>
                    <xdr:row>126</xdr:row>
                    <xdr:rowOff>361950</xdr:rowOff>
                  </to>
                </anchor>
              </controlPr>
            </control>
          </mc:Choice>
        </mc:AlternateContent>
        <mc:AlternateContent xmlns:mc="http://schemas.openxmlformats.org/markup-compatibility/2006">
          <mc:Choice Requires="x14">
            <control shapeId="3275" r:id="rId51" name="Check Box 203">
              <controlPr defaultSize="0" autoFill="0" autoLine="0" autoPict="0">
                <anchor moveWithCells="1">
                  <from>
                    <xdr:col>8</xdr:col>
                    <xdr:colOff>114300</xdr:colOff>
                    <xdr:row>127</xdr:row>
                    <xdr:rowOff>285750</xdr:rowOff>
                  </from>
                  <to>
                    <xdr:col>10</xdr:col>
                    <xdr:colOff>552450</xdr:colOff>
                    <xdr:row>128</xdr:row>
                    <xdr:rowOff>76200</xdr:rowOff>
                  </to>
                </anchor>
              </controlPr>
            </control>
          </mc:Choice>
        </mc:AlternateContent>
        <mc:AlternateContent xmlns:mc="http://schemas.openxmlformats.org/markup-compatibility/2006">
          <mc:Choice Requires="x14">
            <control shapeId="3276" r:id="rId52" name="Check Box 204">
              <controlPr defaultSize="0" autoFill="0" autoLine="0" autoPict="0">
                <anchor moveWithCells="1">
                  <from>
                    <xdr:col>8</xdr:col>
                    <xdr:colOff>104775</xdr:colOff>
                    <xdr:row>127</xdr:row>
                    <xdr:rowOff>19050</xdr:rowOff>
                  </from>
                  <to>
                    <xdr:col>12</xdr:col>
                    <xdr:colOff>504825</xdr:colOff>
                    <xdr:row>127</xdr:row>
                    <xdr:rowOff>219075</xdr:rowOff>
                  </to>
                </anchor>
              </controlPr>
            </control>
          </mc:Choice>
        </mc:AlternateContent>
        <mc:AlternateContent xmlns:mc="http://schemas.openxmlformats.org/markup-compatibility/2006">
          <mc:Choice Requires="x14">
            <control shapeId="3278" r:id="rId53" name="Check Box 206">
              <controlPr defaultSize="0" autoFill="0" autoLine="0" autoPict="0">
                <anchor moveWithCells="1">
                  <from>
                    <xdr:col>4</xdr:col>
                    <xdr:colOff>285750</xdr:colOff>
                    <xdr:row>127</xdr:row>
                    <xdr:rowOff>295275</xdr:rowOff>
                  </from>
                  <to>
                    <xdr:col>7</xdr:col>
                    <xdr:colOff>285750</xdr:colOff>
                    <xdr:row>128</xdr:row>
                    <xdr:rowOff>104775</xdr:rowOff>
                  </to>
                </anchor>
              </controlPr>
            </control>
          </mc:Choice>
        </mc:AlternateContent>
        <mc:AlternateContent xmlns:mc="http://schemas.openxmlformats.org/markup-compatibility/2006">
          <mc:Choice Requires="x14">
            <control shapeId="3279" r:id="rId54" name="Check Box 207">
              <controlPr defaultSize="0" autoFill="0" autoLine="0" autoPict="0">
                <anchor moveWithCells="1">
                  <from>
                    <xdr:col>8</xdr:col>
                    <xdr:colOff>104775</xdr:colOff>
                    <xdr:row>126</xdr:row>
                    <xdr:rowOff>171450</xdr:rowOff>
                  </from>
                  <to>
                    <xdr:col>10</xdr:col>
                    <xdr:colOff>542925</xdr:colOff>
                    <xdr:row>126</xdr:row>
                    <xdr:rowOff>352425</xdr:rowOff>
                  </to>
                </anchor>
              </controlPr>
            </control>
          </mc:Choice>
        </mc:AlternateContent>
        <mc:AlternateContent xmlns:mc="http://schemas.openxmlformats.org/markup-compatibility/2006">
          <mc:Choice Requires="x14">
            <control shapeId="3280" r:id="rId55" name="Check Box 208">
              <controlPr defaultSize="0" autoFill="0" autoLine="0" autoPict="0">
                <anchor moveWithCells="1">
                  <from>
                    <xdr:col>8</xdr:col>
                    <xdr:colOff>104775</xdr:colOff>
                    <xdr:row>125</xdr:row>
                    <xdr:rowOff>314325</xdr:rowOff>
                  </from>
                  <to>
                    <xdr:col>10</xdr:col>
                    <xdr:colOff>542925</xdr:colOff>
                    <xdr:row>126</xdr:row>
                    <xdr:rowOff>133350</xdr:rowOff>
                  </to>
                </anchor>
              </controlPr>
            </control>
          </mc:Choice>
        </mc:AlternateContent>
        <mc:AlternateContent xmlns:mc="http://schemas.openxmlformats.org/markup-compatibility/2006">
          <mc:Choice Requires="x14">
            <control shapeId="3281" r:id="rId56" name="Check Box 209">
              <controlPr defaultSize="0" autoFill="0" autoLine="0" autoPict="0">
                <anchor moveWithCells="1">
                  <from>
                    <xdr:col>0</xdr:col>
                    <xdr:colOff>304800</xdr:colOff>
                    <xdr:row>127</xdr:row>
                    <xdr:rowOff>285750</xdr:rowOff>
                  </from>
                  <to>
                    <xdr:col>3</xdr:col>
                    <xdr:colOff>352425</xdr:colOff>
                    <xdr:row>128</xdr:row>
                    <xdr:rowOff>76200</xdr:rowOff>
                  </to>
                </anchor>
              </controlPr>
            </control>
          </mc:Choice>
        </mc:AlternateContent>
        <mc:AlternateContent xmlns:mc="http://schemas.openxmlformats.org/markup-compatibility/2006">
          <mc:Choice Requires="x14">
            <control shapeId="3282" r:id="rId57" name="Check Box 210">
              <controlPr defaultSize="0" autoFill="0" autoLine="0" autoPict="0">
                <anchor moveWithCells="1">
                  <from>
                    <xdr:col>7</xdr:col>
                    <xdr:colOff>438150</xdr:colOff>
                    <xdr:row>125</xdr:row>
                    <xdr:rowOff>66675</xdr:rowOff>
                  </from>
                  <to>
                    <xdr:col>8</xdr:col>
                    <xdr:colOff>104775</xdr:colOff>
                    <xdr:row>125</xdr:row>
                    <xdr:rowOff>266700</xdr:rowOff>
                  </to>
                </anchor>
              </controlPr>
            </control>
          </mc:Choice>
        </mc:AlternateContent>
        <mc:AlternateContent xmlns:mc="http://schemas.openxmlformats.org/markup-compatibility/2006">
          <mc:Choice Requires="x14">
            <control shapeId="3283" r:id="rId58" name="Check Box 211">
              <controlPr defaultSize="0" autoFill="0" autoLine="0" autoPict="0">
                <anchor moveWithCells="1">
                  <from>
                    <xdr:col>7</xdr:col>
                    <xdr:colOff>438150</xdr:colOff>
                    <xdr:row>124</xdr:row>
                    <xdr:rowOff>209550</xdr:rowOff>
                  </from>
                  <to>
                    <xdr:col>8</xdr:col>
                    <xdr:colOff>104775</xdr:colOff>
                    <xdr:row>125</xdr:row>
                    <xdr:rowOff>38100</xdr:rowOff>
                  </to>
                </anchor>
              </controlPr>
            </control>
          </mc:Choice>
        </mc:AlternateContent>
        <mc:AlternateContent xmlns:mc="http://schemas.openxmlformats.org/markup-compatibility/2006">
          <mc:Choice Requires="x14">
            <control shapeId="3284" r:id="rId59" name="Check Box 212">
              <controlPr defaultSize="0" autoFill="0" autoLine="0" autoPict="0">
                <anchor moveWithCells="1">
                  <from>
                    <xdr:col>7</xdr:col>
                    <xdr:colOff>438150</xdr:colOff>
                    <xdr:row>127</xdr:row>
                    <xdr:rowOff>28575</xdr:rowOff>
                  </from>
                  <to>
                    <xdr:col>8</xdr:col>
                    <xdr:colOff>104775</xdr:colOff>
                    <xdr:row>127</xdr:row>
                    <xdr:rowOff>219075</xdr:rowOff>
                  </to>
                </anchor>
              </controlPr>
            </control>
          </mc:Choice>
        </mc:AlternateContent>
        <mc:AlternateContent xmlns:mc="http://schemas.openxmlformats.org/markup-compatibility/2006">
          <mc:Choice Requires="x14">
            <control shapeId="3285" r:id="rId60" name="Check Box 213">
              <controlPr defaultSize="0" autoFill="0" autoLine="0" autoPict="0">
                <anchor moveWithCells="1">
                  <from>
                    <xdr:col>7</xdr:col>
                    <xdr:colOff>438150</xdr:colOff>
                    <xdr:row>127</xdr:row>
                    <xdr:rowOff>276225</xdr:rowOff>
                  </from>
                  <to>
                    <xdr:col>8</xdr:col>
                    <xdr:colOff>104775</xdr:colOff>
                    <xdr:row>128</xdr:row>
                    <xdr:rowOff>76200</xdr:rowOff>
                  </to>
                </anchor>
              </controlPr>
            </control>
          </mc:Choice>
        </mc:AlternateContent>
        <mc:AlternateContent xmlns:mc="http://schemas.openxmlformats.org/markup-compatibility/2006">
          <mc:Choice Requires="x14">
            <control shapeId="3286" r:id="rId61" name="Check Box 214">
              <controlPr defaultSize="0" autoFill="0" autoLine="0" autoPict="0">
                <anchor moveWithCells="1">
                  <from>
                    <xdr:col>4</xdr:col>
                    <xdr:colOff>38100</xdr:colOff>
                    <xdr:row>127</xdr:row>
                    <xdr:rowOff>295275</xdr:rowOff>
                  </from>
                  <to>
                    <xdr:col>4</xdr:col>
                    <xdr:colOff>285750</xdr:colOff>
                    <xdr:row>128</xdr:row>
                    <xdr:rowOff>104775</xdr:rowOff>
                  </to>
                </anchor>
              </controlPr>
            </control>
          </mc:Choice>
        </mc:AlternateContent>
        <mc:AlternateContent xmlns:mc="http://schemas.openxmlformats.org/markup-compatibility/2006">
          <mc:Choice Requires="x14">
            <control shapeId="3287" r:id="rId62" name="Check Box 215">
              <controlPr defaultSize="0" autoFill="0" autoLine="0" autoPict="0">
                <anchor moveWithCells="1">
                  <from>
                    <xdr:col>0</xdr:col>
                    <xdr:colOff>76200</xdr:colOff>
                    <xdr:row>127</xdr:row>
                    <xdr:rowOff>276225</xdr:rowOff>
                  </from>
                  <to>
                    <xdr:col>0</xdr:col>
                    <xdr:colOff>323850</xdr:colOff>
                    <xdr:row>128</xdr:row>
                    <xdr:rowOff>85725</xdr:rowOff>
                  </to>
                </anchor>
              </controlPr>
            </control>
          </mc:Choice>
        </mc:AlternateContent>
        <mc:AlternateContent xmlns:mc="http://schemas.openxmlformats.org/markup-compatibility/2006">
          <mc:Choice Requires="x14">
            <control shapeId="3289" r:id="rId63" name="Check Box 217">
              <controlPr defaultSize="0" autoFill="0" autoLine="0" autoPict="0">
                <anchor moveWithCells="1">
                  <from>
                    <xdr:col>0</xdr:col>
                    <xdr:colOff>76200</xdr:colOff>
                    <xdr:row>129</xdr:row>
                    <xdr:rowOff>0</xdr:rowOff>
                  </from>
                  <to>
                    <xdr:col>0</xdr:col>
                    <xdr:colOff>323850</xdr:colOff>
                    <xdr:row>130</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S175"/>
  <sheetViews>
    <sheetView topLeftCell="A71" zoomScaleNormal="100" zoomScaleSheetLayoutView="100" workbookViewId="0">
      <selection activeCell="R58" sqref="R58"/>
    </sheetView>
  </sheetViews>
  <sheetFormatPr defaultRowHeight="13.5"/>
  <cols>
    <col min="1" max="1" width="7.625" style="51" customWidth="1"/>
    <col min="2" max="2" width="4.625" style="347" customWidth="1"/>
    <col min="3" max="3" width="10.625" style="33" customWidth="1"/>
    <col min="4" max="8" width="7.625" style="33" customWidth="1"/>
    <col min="9" max="9" width="2.625" style="33" customWidth="1"/>
    <col min="10" max="10" width="5.625" style="33" customWidth="1"/>
    <col min="11" max="13" width="7.625" style="33" customWidth="1"/>
    <col min="14" max="37" width="9" style="51"/>
    <col min="38" max="16384" width="9" style="33"/>
  </cols>
  <sheetData>
    <row r="1" spans="1:41" ht="17.25">
      <c r="A1" s="324"/>
      <c r="B1" s="342"/>
      <c r="C1" s="555"/>
      <c r="D1" s="556"/>
      <c r="E1" s="556"/>
      <c r="F1" s="556"/>
      <c r="G1" s="556"/>
      <c r="H1" s="556"/>
      <c r="I1" s="556"/>
      <c r="J1" s="556"/>
      <c r="K1" s="556"/>
      <c r="L1" s="556"/>
      <c r="M1" s="367"/>
      <c r="AK1" s="51" t="str">
        <f ca="1">RIGHT(CELL("filename",B1),LEN(CELL("filename",B1))-FIND("]",CELL("filename",B1)))</f>
        <v>公表用資料</v>
      </c>
    </row>
    <row r="2" spans="1:41" ht="17.25">
      <c r="A2" s="324"/>
      <c r="B2" s="342"/>
      <c r="C2" s="555"/>
      <c r="D2" s="556"/>
      <c r="E2" s="556"/>
      <c r="F2" s="556"/>
      <c r="G2" s="556"/>
      <c r="H2" s="556"/>
      <c r="I2" s="556"/>
      <c r="J2" s="556"/>
      <c r="K2" s="556"/>
      <c r="L2" s="556"/>
      <c r="M2" s="367"/>
    </row>
    <row r="3" spans="1:41" ht="17.25">
      <c r="A3" s="324"/>
      <c r="B3" s="342"/>
      <c r="C3" s="555"/>
      <c r="D3" s="556"/>
      <c r="E3" s="556"/>
      <c r="F3" s="556"/>
      <c r="G3" s="556"/>
      <c r="H3" s="556"/>
      <c r="I3" s="556"/>
      <c r="J3" s="556"/>
      <c r="K3" s="556"/>
      <c r="L3" s="556"/>
      <c r="M3" s="367"/>
    </row>
    <row r="4" spans="1:41" ht="17.25">
      <c r="A4" s="324"/>
      <c r="B4" s="342"/>
      <c r="C4" s="555"/>
      <c r="D4" s="556"/>
      <c r="E4" s="556"/>
      <c r="F4" s="556"/>
      <c r="G4" s="556"/>
      <c r="H4" s="556"/>
      <c r="I4" s="556"/>
      <c r="J4" s="556"/>
      <c r="K4" s="556"/>
      <c r="L4" s="556"/>
      <c r="M4" s="367"/>
    </row>
    <row r="5" spans="1:41" ht="20.100000000000001" customHeight="1">
      <c r="A5" s="48"/>
      <c r="B5" s="343"/>
      <c r="C5" s="98"/>
      <c r="D5" s="98"/>
      <c r="E5" s="98"/>
      <c r="F5" s="98"/>
      <c r="G5" s="98"/>
      <c r="H5" s="96"/>
      <c r="I5" s="322"/>
      <c r="J5" s="322"/>
      <c r="K5" s="322"/>
      <c r="L5" s="322"/>
      <c r="M5" s="322"/>
    </row>
    <row r="6" spans="1:41" ht="20.100000000000001" customHeight="1">
      <c r="A6" s="324"/>
      <c r="B6" s="343"/>
      <c r="C6" s="557"/>
      <c r="D6" s="557"/>
      <c r="E6" s="325"/>
      <c r="F6" s="325"/>
      <c r="G6" s="541" t="s">
        <v>205</v>
      </c>
      <c r="H6" s="541"/>
      <c r="I6" s="48"/>
      <c r="J6" s="587" t="str">
        <f>IF('「学力向上アクションプラン」(1)(2-1)(2-2)'!J4&lt;&gt;"",'「学力向上アクションプラン」(1)(2-1)(2-2)'!J4,"")</f>
        <v>西成区</v>
      </c>
      <c r="K6" s="587"/>
      <c r="L6" s="587"/>
      <c r="M6" s="587"/>
    </row>
    <row r="7" spans="1:41" ht="9.9499999999999993" customHeight="1">
      <c r="A7" s="324"/>
      <c r="B7" s="343"/>
      <c r="C7" s="426"/>
      <c r="D7" s="426"/>
      <c r="E7" s="325"/>
      <c r="F7" s="325"/>
      <c r="G7" s="325"/>
      <c r="H7" s="427"/>
      <c r="I7" s="48"/>
      <c r="J7" s="344"/>
      <c r="K7" s="344"/>
      <c r="L7" s="344"/>
      <c r="M7" s="344"/>
    </row>
    <row r="8" spans="1:41" ht="20.100000000000001" customHeight="1">
      <c r="A8" s="324"/>
      <c r="B8" s="343"/>
      <c r="C8" s="426"/>
      <c r="D8" s="426"/>
      <c r="E8" s="322"/>
      <c r="F8" s="322"/>
      <c r="G8" s="541" t="s">
        <v>229</v>
      </c>
      <c r="H8" s="541"/>
      <c r="I8" s="48"/>
      <c r="J8" s="587" t="str">
        <f>IF('「学力向上アクションプラン」(1)(2-1)(2-2)'!J6&lt;&gt;"",'「学力向上アクションプラン」(1)(2-1)(2-2)'!J6,"")</f>
        <v>北津守小学校</v>
      </c>
      <c r="K8" s="587"/>
      <c r="L8" s="587"/>
      <c r="M8" s="587"/>
    </row>
    <row r="9" spans="1:41" ht="9.9499999999999993" customHeight="1">
      <c r="A9" s="324"/>
      <c r="B9" s="343"/>
      <c r="C9" s="426"/>
      <c r="D9" s="426"/>
      <c r="E9" s="322"/>
      <c r="F9" s="322"/>
      <c r="G9" s="322"/>
      <c r="H9" s="326"/>
      <c r="I9" s="48"/>
      <c r="J9" s="345"/>
      <c r="K9" s="345"/>
      <c r="L9" s="345"/>
      <c r="M9" s="345"/>
    </row>
    <row r="10" spans="1:41" ht="20.100000000000001" customHeight="1">
      <c r="A10" s="324"/>
      <c r="B10" s="343"/>
      <c r="C10" s="557"/>
      <c r="D10" s="557"/>
      <c r="E10" s="322"/>
      <c r="F10" s="322"/>
      <c r="G10" s="541" t="s">
        <v>206</v>
      </c>
      <c r="H10" s="541"/>
      <c r="I10" s="48"/>
      <c r="J10" s="587" t="str">
        <f>IF('「学力向上アクションプラン」(1)(2-1)(2-2)'!J8&lt;&gt;"",'「学力向上アクションプラン」(1)(2-1)(2-2)'!J8,"")</f>
        <v>中谷　和博</v>
      </c>
      <c r="K10" s="587"/>
      <c r="L10" s="587"/>
      <c r="M10" s="587"/>
    </row>
    <row r="11" spans="1:41" ht="30" customHeight="1">
      <c r="A11" s="48"/>
      <c r="B11" s="343"/>
      <c r="C11" s="98"/>
      <c r="D11" s="98"/>
      <c r="E11" s="98"/>
      <c r="F11" s="98"/>
      <c r="G11" s="98"/>
      <c r="H11" s="96"/>
      <c r="I11" s="322"/>
      <c r="J11" s="322"/>
      <c r="K11" s="322"/>
      <c r="L11" s="322"/>
      <c r="M11" s="322"/>
    </row>
    <row r="12" spans="1:41" ht="23.1" customHeight="1">
      <c r="A12" s="543" t="s">
        <v>241</v>
      </c>
      <c r="B12" s="543"/>
      <c r="C12" s="543"/>
      <c r="D12" s="543"/>
      <c r="E12" s="543"/>
      <c r="F12" s="543"/>
      <c r="G12" s="543"/>
      <c r="H12" s="543"/>
      <c r="I12" s="543"/>
      <c r="J12" s="543"/>
      <c r="K12" s="543"/>
      <c r="L12" s="543"/>
      <c r="M12" s="543"/>
      <c r="AK12" s="33"/>
    </row>
    <row r="13" spans="1:41" ht="23.1" customHeight="1">
      <c r="A13" s="543"/>
      <c r="B13" s="543"/>
      <c r="C13" s="543"/>
      <c r="D13" s="543"/>
      <c r="E13" s="543"/>
      <c r="F13" s="543"/>
      <c r="G13" s="543"/>
      <c r="H13" s="543"/>
      <c r="I13" s="543"/>
      <c r="J13" s="543"/>
      <c r="K13" s="543"/>
      <c r="L13" s="543"/>
      <c r="M13" s="543"/>
      <c r="AK13" s="33"/>
    </row>
    <row r="14" spans="1:41" ht="23.1" customHeight="1">
      <c r="A14" s="543"/>
      <c r="B14" s="543"/>
      <c r="C14" s="543"/>
      <c r="D14" s="543"/>
      <c r="E14" s="543"/>
      <c r="F14" s="543"/>
      <c r="G14" s="543"/>
      <c r="H14" s="543"/>
      <c r="I14" s="543"/>
      <c r="J14" s="543"/>
      <c r="K14" s="543"/>
      <c r="L14" s="543"/>
      <c r="M14" s="543"/>
      <c r="AK14" s="33"/>
      <c r="AO14" s="327"/>
    </row>
    <row r="15" spans="1:41" ht="23.1" customHeight="1">
      <c r="A15" s="543"/>
      <c r="B15" s="543"/>
      <c r="C15" s="543"/>
      <c r="D15" s="543"/>
      <c r="E15" s="543"/>
      <c r="F15" s="543"/>
      <c r="G15" s="543"/>
      <c r="H15" s="543"/>
      <c r="I15" s="543"/>
      <c r="J15" s="543"/>
      <c r="K15" s="543"/>
      <c r="L15" s="543"/>
      <c r="M15" s="543"/>
      <c r="AK15" s="33"/>
    </row>
    <row r="16" spans="1:41" ht="23.1" customHeight="1">
      <c r="A16" s="543"/>
      <c r="B16" s="543"/>
      <c r="C16" s="543"/>
      <c r="D16" s="543"/>
      <c r="E16" s="543"/>
      <c r="F16" s="543"/>
      <c r="G16" s="543"/>
      <c r="H16" s="543"/>
      <c r="I16" s="543"/>
      <c r="J16" s="543"/>
      <c r="K16" s="543"/>
      <c r="L16" s="543"/>
      <c r="M16" s="543"/>
      <c r="AK16" s="33"/>
    </row>
    <row r="17" spans="1:37" ht="23.1" customHeight="1">
      <c r="A17" s="543"/>
      <c r="B17" s="543"/>
      <c r="C17" s="543"/>
      <c r="D17" s="543"/>
      <c r="E17" s="543"/>
      <c r="F17" s="543"/>
      <c r="G17" s="543"/>
      <c r="H17" s="543"/>
      <c r="I17" s="543"/>
      <c r="J17" s="543"/>
      <c r="K17" s="543"/>
      <c r="L17" s="543"/>
      <c r="M17" s="543"/>
      <c r="AK17" s="33"/>
    </row>
    <row r="18" spans="1:37" ht="23.1" customHeight="1">
      <c r="A18" s="543"/>
      <c r="B18" s="543"/>
      <c r="C18" s="543"/>
      <c r="D18" s="543"/>
      <c r="E18" s="543"/>
      <c r="F18" s="543"/>
      <c r="G18" s="543"/>
      <c r="H18" s="543"/>
      <c r="I18" s="543"/>
      <c r="J18" s="543"/>
      <c r="K18" s="543"/>
      <c r="L18" s="543"/>
      <c r="M18" s="543"/>
      <c r="AK18" s="33"/>
    </row>
    <row r="19" spans="1:37" ht="23.1" customHeight="1">
      <c r="A19" s="543"/>
      <c r="B19" s="543"/>
      <c r="C19" s="543"/>
      <c r="D19" s="543"/>
      <c r="E19" s="543"/>
      <c r="F19" s="543"/>
      <c r="G19" s="543"/>
      <c r="H19" s="543"/>
      <c r="I19" s="543"/>
      <c r="J19" s="543"/>
      <c r="K19" s="543"/>
      <c r="L19" s="543"/>
      <c r="M19" s="543"/>
      <c r="AK19" s="33"/>
    </row>
    <row r="20" spans="1:37" ht="18" customHeight="1">
      <c r="A20" s="48"/>
      <c r="B20" s="429"/>
      <c r="C20" s="428"/>
      <c r="D20" s="428"/>
      <c r="E20" s="428"/>
      <c r="F20" s="428"/>
      <c r="G20" s="428"/>
      <c r="H20" s="428"/>
      <c r="I20" s="428"/>
      <c r="J20" s="428"/>
      <c r="K20" s="428"/>
      <c r="L20" s="428"/>
      <c r="M20" s="428"/>
      <c r="AK20" s="33"/>
    </row>
    <row r="21" spans="1:37" ht="23.1" customHeight="1">
      <c r="A21" s="540" t="s">
        <v>208</v>
      </c>
      <c r="B21" s="540"/>
      <c r="C21" s="540"/>
      <c r="D21" s="540"/>
      <c r="E21" s="540"/>
      <c r="F21" s="540"/>
      <c r="G21" s="540"/>
      <c r="H21" s="540"/>
      <c r="I21" s="540"/>
      <c r="J21" s="540"/>
      <c r="K21" s="540"/>
      <c r="L21" s="540"/>
      <c r="M21" s="540"/>
      <c r="AK21" s="33"/>
    </row>
    <row r="22" spans="1:37" ht="14.25" customHeight="1">
      <c r="A22" s="346" t="s">
        <v>197</v>
      </c>
      <c r="B22" s="540" t="s">
        <v>224</v>
      </c>
      <c r="C22" s="540"/>
      <c r="D22" s="540"/>
      <c r="E22" s="540"/>
      <c r="F22" s="540"/>
      <c r="G22" s="540"/>
      <c r="H22" s="540"/>
      <c r="I22" s="540"/>
      <c r="J22" s="540"/>
      <c r="K22" s="540"/>
      <c r="L22" s="540"/>
      <c r="M22" s="540"/>
      <c r="AK22" s="33"/>
    </row>
    <row r="23" spans="1:37" ht="14.25" customHeight="1">
      <c r="A23" s="48"/>
      <c r="B23" s="540"/>
      <c r="C23" s="540"/>
      <c r="D23" s="540"/>
      <c r="E23" s="540"/>
      <c r="F23" s="540"/>
      <c r="G23" s="540"/>
      <c r="H23" s="540"/>
      <c r="I23" s="540"/>
      <c r="J23" s="540"/>
      <c r="K23" s="540"/>
      <c r="L23" s="540"/>
      <c r="M23" s="540"/>
      <c r="AK23" s="33"/>
    </row>
    <row r="24" spans="1:37" ht="14.25" customHeight="1">
      <c r="A24" s="346" t="s">
        <v>209</v>
      </c>
      <c r="B24" s="540" t="s">
        <v>223</v>
      </c>
      <c r="C24" s="540"/>
      <c r="D24" s="540"/>
      <c r="E24" s="540"/>
      <c r="F24" s="540"/>
      <c r="G24" s="540"/>
      <c r="H24" s="540"/>
      <c r="I24" s="540"/>
      <c r="J24" s="540"/>
      <c r="K24" s="540"/>
      <c r="L24" s="540"/>
      <c r="M24" s="540"/>
      <c r="AK24" s="33"/>
    </row>
    <row r="25" spans="1:37" ht="14.25" customHeight="1">
      <c r="A25" s="346" t="s">
        <v>200</v>
      </c>
      <c r="B25" s="540" t="s">
        <v>211</v>
      </c>
      <c r="C25" s="540"/>
      <c r="D25" s="540"/>
      <c r="E25" s="540"/>
      <c r="F25" s="540"/>
      <c r="G25" s="540"/>
      <c r="H25" s="540"/>
      <c r="I25" s="540"/>
      <c r="J25" s="540"/>
      <c r="K25" s="540"/>
      <c r="L25" s="540"/>
      <c r="M25" s="540"/>
      <c r="AK25" s="33"/>
    </row>
    <row r="26" spans="1:37" ht="18" customHeight="1">
      <c r="A26" s="48"/>
      <c r="B26" s="429"/>
      <c r="C26" s="428"/>
      <c r="D26" s="428"/>
      <c r="E26" s="428"/>
      <c r="F26" s="428"/>
      <c r="G26" s="428"/>
      <c r="H26" s="428"/>
      <c r="I26" s="428"/>
      <c r="J26" s="428"/>
      <c r="K26" s="428"/>
      <c r="L26" s="428"/>
      <c r="M26" s="428"/>
      <c r="AK26" s="33"/>
    </row>
    <row r="27" spans="1:37" ht="23.1" customHeight="1">
      <c r="A27" s="558" t="s">
        <v>212</v>
      </c>
      <c r="B27" s="558"/>
      <c r="C27" s="558"/>
      <c r="D27" s="558"/>
      <c r="E27" s="558"/>
      <c r="F27" s="558"/>
      <c r="G27" s="558"/>
      <c r="H27" s="558"/>
      <c r="I27" s="558"/>
      <c r="J27" s="558"/>
      <c r="K27" s="558"/>
      <c r="L27" s="558"/>
      <c r="M27" s="558"/>
      <c r="AK27" s="33"/>
    </row>
    <row r="28" spans="1:37" ht="23.1" customHeight="1">
      <c r="A28" s="346" t="s">
        <v>213</v>
      </c>
      <c r="B28" s="540" t="s">
        <v>240</v>
      </c>
      <c r="C28" s="540"/>
      <c r="D28" s="540"/>
      <c r="E28" s="540"/>
      <c r="F28" s="540"/>
      <c r="G28" s="540"/>
      <c r="H28" s="540"/>
      <c r="I28" s="540"/>
      <c r="J28" s="540"/>
      <c r="K28" s="540"/>
      <c r="L28" s="540"/>
      <c r="M28" s="540"/>
      <c r="AK28" s="33"/>
    </row>
    <row r="29" spans="1:37" ht="14.25" customHeight="1">
      <c r="A29" s="429"/>
      <c r="B29" s="540" t="s">
        <v>214</v>
      </c>
      <c r="C29" s="540"/>
      <c r="D29" s="540"/>
      <c r="E29" s="540"/>
      <c r="F29" s="540"/>
      <c r="G29" s="540"/>
      <c r="H29" s="540"/>
      <c r="I29" s="540"/>
      <c r="J29" s="540"/>
      <c r="K29" s="540"/>
      <c r="L29" s="540"/>
      <c r="M29" s="540"/>
      <c r="AK29" s="33"/>
    </row>
    <row r="30" spans="1:37" ht="14.25" customHeight="1">
      <c r="A30" s="429"/>
      <c r="B30" s="540" t="s">
        <v>215</v>
      </c>
      <c r="C30" s="540"/>
      <c r="D30" s="540"/>
      <c r="E30" s="540"/>
      <c r="F30" s="540"/>
      <c r="G30" s="540"/>
      <c r="H30" s="540"/>
      <c r="I30" s="540"/>
      <c r="J30" s="540"/>
      <c r="K30" s="540"/>
      <c r="L30" s="540"/>
      <c r="M30" s="540"/>
      <c r="AK30" s="33"/>
    </row>
    <row r="31" spans="1:37" ht="9" customHeight="1">
      <c r="A31" s="429"/>
      <c r="B31" s="428"/>
      <c r="C31" s="428"/>
      <c r="D31" s="428"/>
      <c r="E31" s="428"/>
      <c r="F31" s="428"/>
      <c r="G31" s="428"/>
      <c r="H31" s="428"/>
      <c r="I31" s="428"/>
      <c r="J31" s="428"/>
      <c r="K31" s="428"/>
      <c r="L31" s="428"/>
      <c r="M31" s="428"/>
      <c r="AK31" s="33"/>
    </row>
    <row r="32" spans="1:37" ht="9" customHeight="1">
      <c r="A32" s="429"/>
      <c r="B32" s="428"/>
      <c r="C32" s="428"/>
      <c r="D32" s="428"/>
      <c r="E32" s="428"/>
      <c r="F32" s="428"/>
      <c r="G32" s="428"/>
      <c r="H32" s="428"/>
      <c r="I32" s="428"/>
      <c r="J32" s="428"/>
      <c r="K32" s="428"/>
      <c r="L32" s="428"/>
      <c r="M32" s="428"/>
      <c r="AK32" s="33"/>
    </row>
    <row r="33" spans="1:42" ht="23.1" customHeight="1">
      <c r="A33" s="346" t="s">
        <v>216</v>
      </c>
      <c r="B33" s="540" t="s">
        <v>217</v>
      </c>
      <c r="C33" s="540"/>
      <c r="D33" s="540"/>
      <c r="E33" s="540"/>
      <c r="F33" s="540"/>
      <c r="G33" s="540"/>
      <c r="H33" s="540"/>
      <c r="I33" s="540"/>
      <c r="J33" s="540"/>
      <c r="K33" s="540"/>
      <c r="L33" s="540"/>
      <c r="M33" s="540"/>
      <c r="AK33" s="33"/>
    </row>
    <row r="34" spans="1:42" ht="14.25" customHeight="1">
      <c r="A34" s="429"/>
      <c r="B34" s="540" t="s">
        <v>221</v>
      </c>
      <c r="C34" s="540"/>
      <c r="D34" s="540"/>
      <c r="E34" s="540"/>
      <c r="F34" s="540"/>
      <c r="G34" s="540"/>
      <c r="H34" s="540"/>
      <c r="I34" s="540"/>
      <c r="J34" s="540"/>
      <c r="K34" s="540"/>
      <c r="L34" s="540"/>
      <c r="M34" s="540"/>
      <c r="AK34" s="33"/>
    </row>
    <row r="35" spans="1:42" s="51" customFormat="1" ht="14.25" customHeight="1">
      <c r="A35" s="429"/>
      <c r="B35" s="540" t="s">
        <v>218</v>
      </c>
      <c r="C35" s="540"/>
      <c r="D35" s="540"/>
      <c r="E35" s="540"/>
      <c r="F35" s="540"/>
      <c r="G35" s="540"/>
      <c r="H35" s="540"/>
      <c r="I35" s="540"/>
      <c r="J35" s="540"/>
      <c r="K35" s="540"/>
      <c r="L35" s="540"/>
      <c r="M35" s="540"/>
      <c r="AK35" s="33"/>
      <c r="AL35" s="33"/>
      <c r="AM35" s="33"/>
      <c r="AN35" s="33"/>
      <c r="AO35" s="33"/>
      <c r="AP35" s="33"/>
    </row>
    <row r="36" spans="1:42" s="51" customFormat="1" ht="18" customHeight="1">
      <c r="A36" s="429"/>
      <c r="B36" s="428"/>
      <c r="C36" s="428"/>
      <c r="D36" s="428"/>
      <c r="E36" s="428"/>
      <c r="F36" s="428"/>
      <c r="G36" s="428"/>
      <c r="H36" s="428"/>
      <c r="I36" s="428"/>
      <c r="J36" s="428"/>
      <c r="K36" s="428"/>
      <c r="L36" s="428"/>
      <c r="M36" s="428"/>
      <c r="AK36" s="33"/>
      <c r="AL36" s="33"/>
      <c r="AM36" s="33"/>
      <c r="AN36" s="33"/>
      <c r="AO36" s="33"/>
      <c r="AP36" s="33"/>
    </row>
    <row r="37" spans="1:42" s="51" customFormat="1" ht="23.1" customHeight="1">
      <c r="A37" s="558" t="s">
        <v>219</v>
      </c>
      <c r="B37" s="558"/>
      <c r="C37" s="558"/>
      <c r="D37" s="558"/>
      <c r="E37" s="558"/>
      <c r="F37" s="558"/>
      <c r="G37" s="558"/>
      <c r="H37" s="558"/>
      <c r="I37" s="558"/>
      <c r="J37" s="558"/>
      <c r="K37" s="558"/>
      <c r="L37" s="558"/>
      <c r="M37" s="558"/>
      <c r="AK37" s="33"/>
      <c r="AL37" s="33"/>
      <c r="AM37" s="33"/>
      <c r="AN37" s="33"/>
      <c r="AO37" s="33"/>
      <c r="AP37" s="33"/>
    </row>
    <row r="38" spans="1:42" s="51" customFormat="1" ht="14.25" customHeight="1">
      <c r="A38" s="429"/>
      <c r="B38" s="540" t="s">
        <v>222</v>
      </c>
      <c r="C38" s="540"/>
      <c r="D38" s="540"/>
      <c r="E38" s="540"/>
      <c r="F38" s="540"/>
      <c r="G38" s="540"/>
      <c r="H38" s="540"/>
      <c r="I38" s="540"/>
      <c r="J38" s="540"/>
      <c r="K38" s="540"/>
      <c r="L38" s="540"/>
      <c r="M38" s="540"/>
      <c r="AK38" s="33"/>
      <c r="AL38" s="33"/>
      <c r="AM38" s="33"/>
      <c r="AN38" s="33"/>
      <c r="AO38" s="33"/>
      <c r="AP38" s="33"/>
    </row>
    <row r="39" spans="1:42" s="51" customFormat="1" ht="14.25" customHeight="1">
      <c r="A39" s="429"/>
      <c r="B39" s="540" t="str">
        <f>IF('「学力向上アクションプラン」(1)(2-1)(2-2)'!B37&lt;&gt;"",'「学力向上アクションプラン」(1)(2-1)(2-2)'!B37,"")</f>
        <v>・北津守小学校では、第６学年　２０名</v>
      </c>
      <c r="C39" s="540"/>
      <c r="D39" s="540"/>
      <c r="E39" s="540"/>
      <c r="F39" s="540" t="str">
        <f>IF('「学力向上アクションプラン」(1)(2-1)(2-2)'!F37&lt;&gt;"",'「学力向上アクションプラン」(1)(2-1)(2-2)'!F37,"")</f>
        <v/>
      </c>
      <c r="G39" s="540"/>
      <c r="H39" s="540"/>
      <c r="I39" s="540"/>
      <c r="J39" s="540" t="str">
        <f>IF('「学力向上アクションプラン」(1)(2-1)(2-2)'!J37&lt;&gt;"",'「学力向上アクションプラン」(1)(2-1)(2-2)'!J37,"")</f>
        <v/>
      </c>
      <c r="K39" s="540"/>
      <c r="L39" s="540"/>
      <c r="M39" s="540"/>
      <c r="AK39" s="33"/>
      <c r="AL39" s="33"/>
      <c r="AM39" s="33"/>
      <c r="AN39" s="33"/>
      <c r="AO39" s="33"/>
      <c r="AP39" s="33"/>
    </row>
    <row r="40" spans="1:42" s="51" customFormat="1" ht="14.25">
      <c r="A40" s="429"/>
      <c r="B40" s="369"/>
      <c r="C40" s="369"/>
      <c r="D40" s="369"/>
      <c r="E40" s="369"/>
      <c r="F40" s="369"/>
      <c r="G40" s="369"/>
      <c r="H40" s="369"/>
      <c r="I40" s="369"/>
      <c r="J40" s="369"/>
      <c r="K40" s="369"/>
      <c r="L40" s="369"/>
      <c r="M40" s="369"/>
      <c r="AK40" s="33"/>
      <c r="AL40" s="33"/>
      <c r="AM40" s="33"/>
      <c r="AN40" s="33"/>
      <c r="AO40" s="33"/>
      <c r="AP40" s="33"/>
    </row>
    <row r="41" spans="1:42" s="51" customFormat="1" ht="14.25">
      <c r="A41" s="48"/>
      <c r="B41" s="429"/>
      <c r="C41" s="369"/>
      <c r="D41" s="369"/>
      <c r="E41" s="369"/>
      <c r="F41" s="369"/>
      <c r="G41" s="369"/>
      <c r="H41" s="369"/>
      <c r="I41" s="369"/>
      <c r="J41" s="369"/>
      <c r="K41" s="369"/>
      <c r="L41" s="369"/>
      <c r="M41" s="369"/>
      <c r="AK41" s="33"/>
      <c r="AL41" s="33"/>
      <c r="AM41" s="33"/>
      <c r="AN41" s="33"/>
      <c r="AO41" s="33"/>
      <c r="AP41" s="33"/>
    </row>
    <row r="42" spans="1:42" s="51" customFormat="1" ht="14.25">
      <c r="A42" s="48"/>
      <c r="B42" s="429"/>
      <c r="C42" s="369"/>
      <c r="D42" s="369"/>
      <c r="E42" s="369"/>
      <c r="F42" s="369"/>
      <c r="G42" s="369"/>
      <c r="H42" s="369"/>
      <c r="I42" s="369"/>
      <c r="J42" s="369"/>
      <c r="K42" s="369"/>
      <c r="L42" s="369"/>
      <c r="M42" s="369"/>
      <c r="AK42" s="33"/>
      <c r="AL42" s="33"/>
      <c r="AM42" s="33"/>
      <c r="AN42" s="33"/>
      <c r="AO42" s="33"/>
      <c r="AP42" s="33"/>
    </row>
    <row r="43" spans="1:42" s="51" customFormat="1" ht="14.25">
      <c r="A43" s="48"/>
      <c r="B43" s="429"/>
      <c r="C43" s="369"/>
      <c r="D43" s="369"/>
      <c r="E43" s="369"/>
      <c r="F43" s="369"/>
      <c r="G43" s="369"/>
      <c r="H43" s="369"/>
      <c r="I43" s="369"/>
      <c r="J43" s="369"/>
      <c r="K43" s="369"/>
      <c r="L43" s="369"/>
      <c r="M43" s="369"/>
      <c r="AK43" s="33"/>
      <c r="AL43" s="33"/>
      <c r="AM43" s="33"/>
      <c r="AN43" s="33"/>
      <c r="AO43" s="33"/>
      <c r="AP43" s="33"/>
    </row>
    <row r="44" spans="1:42" s="51" customFormat="1" ht="14.25">
      <c r="A44" s="48"/>
      <c r="B44" s="429"/>
      <c r="C44" s="369"/>
      <c r="D44" s="369"/>
      <c r="E44" s="369"/>
      <c r="F44" s="369"/>
      <c r="G44" s="369"/>
      <c r="H44" s="369"/>
      <c r="I44" s="369"/>
      <c r="J44" s="369"/>
      <c r="K44" s="369"/>
      <c r="L44" s="369"/>
      <c r="M44" s="369"/>
      <c r="AK44" s="33"/>
      <c r="AL44" s="33"/>
      <c r="AM44" s="33"/>
      <c r="AN44" s="33"/>
      <c r="AO44" s="33"/>
      <c r="AP44" s="33"/>
    </row>
    <row r="45" spans="1:42" s="51" customFormat="1" ht="14.25">
      <c r="A45" s="48"/>
      <c r="B45" s="429"/>
      <c r="C45" s="369"/>
      <c r="D45" s="369"/>
      <c r="E45" s="369"/>
      <c r="F45" s="369"/>
      <c r="G45" s="369"/>
      <c r="H45" s="369"/>
      <c r="I45" s="369"/>
      <c r="J45" s="369"/>
      <c r="K45" s="369"/>
      <c r="L45" s="369"/>
      <c r="M45" s="369"/>
      <c r="AK45" s="33"/>
      <c r="AL45" s="33"/>
      <c r="AM45" s="33"/>
      <c r="AN45" s="33"/>
      <c r="AO45" s="33"/>
      <c r="AP45" s="33"/>
    </row>
    <row r="46" spans="1:42" s="51" customFormat="1" ht="14.25">
      <c r="A46" s="48"/>
      <c r="B46" s="429"/>
      <c r="C46" s="369"/>
      <c r="D46" s="369"/>
      <c r="E46" s="369"/>
      <c r="F46" s="369"/>
      <c r="G46" s="369"/>
      <c r="H46" s="369"/>
      <c r="I46" s="369"/>
      <c r="J46" s="369"/>
      <c r="K46" s="369"/>
      <c r="L46" s="369"/>
      <c r="M46" s="369"/>
      <c r="AK46" s="33"/>
      <c r="AL46" s="33"/>
      <c r="AM46" s="33"/>
      <c r="AN46" s="33"/>
      <c r="AO46" s="33"/>
      <c r="AP46" s="33"/>
    </row>
    <row r="47" spans="1:42" s="51" customFormat="1" ht="14.25">
      <c r="A47" s="48"/>
      <c r="B47" s="429"/>
      <c r="C47" s="369"/>
      <c r="D47" s="369"/>
      <c r="E47" s="369"/>
      <c r="F47" s="369"/>
      <c r="G47" s="369"/>
      <c r="H47" s="369"/>
      <c r="I47" s="369"/>
      <c r="J47" s="369"/>
      <c r="K47" s="369"/>
      <c r="L47" s="369"/>
      <c r="M47" s="369"/>
      <c r="AK47" s="33"/>
      <c r="AL47" s="33"/>
      <c r="AM47" s="33"/>
      <c r="AN47" s="33"/>
      <c r="AO47" s="33"/>
      <c r="AP47" s="33"/>
    </row>
    <row r="48" spans="1:42" s="51" customFormat="1" ht="14.25" customHeight="1">
      <c r="A48" s="48"/>
      <c r="B48" s="429"/>
      <c r="C48" s="428"/>
      <c r="D48" s="428"/>
      <c r="E48" s="428"/>
      <c r="F48" s="428"/>
      <c r="G48" s="428"/>
      <c r="H48" s="428"/>
      <c r="I48" s="428"/>
      <c r="J48" s="428"/>
      <c r="K48" s="428"/>
      <c r="L48" s="428"/>
      <c r="M48" s="428"/>
      <c r="AK48" s="33"/>
      <c r="AL48" s="33"/>
      <c r="AM48" s="33"/>
      <c r="AN48" s="33"/>
      <c r="AO48" s="33"/>
      <c r="AP48" s="33"/>
    </row>
    <row r="49" spans="1:42" s="51" customFormat="1">
      <c r="A49" s="574" t="s">
        <v>220</v>
      </c>
      <c r="B49" s="574"/>
      <c r="C49" s="574"/>
      <c r="D49" s="574"/>
      <c r="E49" s="574"/>
      <c r="F49" s="574"/>
      <c r="G49" s="574"/>
      <c r="H49" s="574"/>
      <c r="I49" s="574"/>
      <c r="J49" s="574"/>
      <c r="K49" s="574"/>
      <c r="L49" s="574"/>
      <c r="M49" s="574"/>
      <c r="AK49" s="33"/>
      <c r="AL49" s="33"/>
      <c r="AM49" s="33"/>
      <c r="AN49" s="33"/>
      <c r="AO49" s="33"/>
      <c r="AP49" s="33"/>
    </row>
    <row r="50" spans="1:42" ht="24" customHeight="1">
      <c r="A50" s="33"/>
      <c r="B50" s="50"/>
      <c r="C50" s="348"/>
      <c r="D50" s="349"/>
      <c r="E50" s="349"/>
      <c r="F50" s="349"/>
      <c r="G50" s="349"/>
      <c r="H50" s="349"/>
      <c r="I50" s="575" t="s">
        <v>227</v>
      </c>
      <c r="J50" s="575"/>
      <c r="K50" s="569" t="str">
        <f>IF($J$8&lt;&gt;"",$J$8,"")</f>
        <v>北津守小学校</v>
      </c>
      <c r="L50" s="569"/>
      <c r="M50" s="569"/>
      <c r="AL50" s="51"/>
    </row>
    <row r="51" spans="1:42" s="51" customFormat="1">
      <c r="A51" s="425"/>
      <c r="B51" s="50"/>
      <c r="C51" s="349"/>
      <c r="D51" s="349"/>
      <c r="E51" s="349"/>
      <c r="F51" s="349"/>
      <c r="G51" s="349"/>
      <c r="H51" s="349"/>
      <c r="I51" s="349"/>
      <c r="J51" s="349"/>
      <c r="K51" s="349"/>
      <c r="L51" s="349"/>
      <c r="M51" s="349"/>
    </row>
    <row r="52" spans="1:42" s="51" customFormat="1">
      <c r="A52" s="425"/>
      <c r="B52" s="32"/>
      <c r="C52" s="349"/>
      <c r="D52" s="349"/>
      <c r="E52" s="349"/>
      <c r="F52" s="349"/>
      <c r="G52" s="349"/>
      <c r="H52" s="349"/>
      <c r="I52" s="349"/>
      <c r="J52" s="349"/>
      <c r="K52" s="349"/>
      <c r="L52" s="349"/>
      <c r="M52" s="349"/>
    </row>
    <row r="53" spans="1:42" s="51" customFormat="1">
      <c r="A53" s="425"/>
      <c r="B53" s="32"/>
      <c r="C53" s="349"/>
      <c r="D53" s="349"/>
      <c r="E53" s="349"/>
      <c r="F53" s="349"/>
      <c r="G53" s="349"/>
      <c r="H53" s="349"/>
      <c r="I53" s="349"/>
      <c r="J53" s="349"/>
      <c r="K53" s="349"/>
      <c r="L53" s="349"/>
      <c r="M53" s="349"/>
    </row>
    <row r="54" spans="1:42" s="51" customFormat="1" ht="23.25" customHeight="1">
      <c r="A54" s="62"/>
      <c r="B54" s="48"/>
      <c r="C54" s="98"/>
      <c r="D54" s="98"/>
      <c r="E54" s="98"/>
      <c r="F54" s="98"/>
      <c r="G54" s="98"/>
      <c r="H54" s="98"/>
      <c r="I54" s="96"/>
      <c r="J54" s="322"/>
      <c r="K54" s="322"/>
      <c r="L54" s="62"/>
      <c r="M54" s="62"/>
    </row>
    <row r="55" spans="1:42" s="51" customFormat="1" ht="5.0999999999999996" customHeight="1">
      <c r="A55" s="544"/>
      <c r="B55" s="545"/>
      <c r="C55" s="545"/>
      <c r="D55" s="545"/>
      <c r="E55" s="545"/>
      <c r="F55" s="545"/>
      <c r="G55" s="545"/>
      <c r="H55" s="545"/>
      <c r="I55" s="545"/>
      <c r="J55" s="545"/>
      <c r="K55" s="545"/>
      <c r="L55" s="545"/>
      <c r="M55" s="546"/>
    </row>
    <row r="56" spans="1:42" s="51" customFormat="1" ht="77.25" customHeight="1">
      <c r="A56" s="588" t="str">
        <f>IF('「学力向上アクションプラン」(1)(2-1)(2-2)'!A56&lt;&gt;"",'「学力向上アクションプラン」(1)(2-1)(2-2)'!A56,"")</f>
        <v xml:space="preserve">国語について
・国語Ａ・Ｂとも、全国平均を下回っている。
・「話すこと・聞くこと」「書くこと」「読むこと」「伝統的な言語文化と国語の特質に関する事項」のそれぞれにおいて、課題がある。
・「読むこと」「伝統的な言語文化と国語の特質に関する事項」に関しては、無解答率が高い。
・国語Ｂにおいて、「記述式」の解答が求められる設問に対しての無解答率が高い。
算数について
・算数Ａ・Ｂとも、全国平均を下回っている。
・「数と計算」「量と測定」「図形」「数量関係」のそれぞれにおいて課題が見られるが、とりわけ「数量関係」の領域の課題が大きく、無解答率も高い。
・算数Ａ・Ｂとも「記述式」の解答が求められる設問に対しての無解答率が高い。
・算数Ａ・Ｂとも、解答類型には入らない誤答が多くある。
児童質問紙から
・「毎日朝食を食べていますか」、「毎日、同じくらいの時刻に寝ていますか」という「早寝」「朝ごはん」に関する質問に対して、全国平均と比べて肯定的回答の割合がやや低い。
・「友達の前で自分の考えや意見を発表することは得意ですか」に対しては、肯定的な回答の割合が全国平均と比較して低い。しかし、一方で「学校の授業などで，自分の考えを他の人に説明したり，文章に書いたりすることは難しいと思いますか」という質問や「学級の友達との間で話し合う活動を通じて、自分の考えを深めたり、広げたりすることができていると思いますか」という質問に対しては、全国平均と比較して肯定的回答の割合が高い。
・「学校の授業時間以外に，普段（月～金曜日），１日当たりどれくらいの時間，勉強をしますか（学習塾で勉強している時間や家庭教師に教わっている時間も含む）」という質問に対しては、「３０分より少ない」または「全くしない」という回答が半数を占めている。
・「土曜日や日曜日など学校が休みの日に、１日当たりどれくらいの時間、勉強をしますか（学習塾で勉強している時間や家庭教師に教わっている時間も含む）」という質問に対しては、「全くしないという」回答が半数を占めている。
・読書に関する頻度に関する質問に対しては、1日の読書時間は「１０分未満」もしくは「全くしない」という回答が半数以上を占めている。さらに、愛好度に関する質問に関しては、肯定的な回答の割合が全国平均と比較して低い。
</v>
      </c>
      <c r="B56" s="589" ph="1"/>
      <c r="C56" s="589" ph="1"/>
      <c r="D56" s="589" ph="1"/>
      <c r="E56" s="589" ph="1"/>
      <c r="F56" s="589" ph="1"/>
      <c r="G56" s="589" ph="1"/>
      <c r="H56" s="589" ph="1"/>
      <c r="I56" s="589" ph="1"/>
      <c r="J56" s="589" ph="1"/>
      <c r="K56" s="589" ph="1"/>
      <c r="L56" s="589" ph="1"/>
      <c r="M56" s="590" ph="1"/>
    </row>
    <row r="57" spans="1:42" s="51" customFormat="1" ht="77.25" customHeight="1">
      <c r="A57" s="588" ph="1"/>
      <c r="B57" s="589" ph="1"/>
      <c r="C57" s="589" ph="1"/>
      <c r="D57" s="589" ph="1"/>
      <c r="E57" s="589" ph="1"/>
      <c r="F57" s="589" ph="1"/>
      <c r="G57" s="589" ph="1"/>
      <c r="H57" s="589" ph="1"/>
      <c r="I57" s="589" ph="1"/>
      <c r="J57" s="589" ph="1"/>
      <c r="K57" s="589" ph="1"/>
      <c r="L57" s="589" ph="1"/>
      <c r="M57" s="590" ph="1"/>
    </row>
    <row r="58" spans="1:42" s="51" customFormat="1" ht="77.25" customHeight="1">
      <c r="A58" s="588" ph="1"/>
      <c r="B58" s="589" ph="1"/>
      <c r="C58" s="589" ph="1"/>
      <c r="D58" s="589" ph="1"/>
      <c r="E58" s="589" ph="1"/>
      <c r="F58" s="589" ph="1"/>
      <c r="G58" s="589" ph="1"/>
      <c r="H58" s="589" ph="1"/>
      <c r="I58" s="589" ph="1"/>
      <c r="J58" s="589" ph="1"/>
      <c r="K58" s="589" ph="1"/>
      <c r="L58" s="589" ph="1"/>
      <c r="M58" s="590" ph="1"/>
    </row>
    <row r="59" spans="1:42" s="51" customFormat="1" ht="77.25" customHeight="1">
      <c r="A59" s="588" ph="1"/>
      <c r="B59" s="589" ph="1"/>
      <c r="C59" s="589" ph="1"/>
      <c r="D59" s="589" ph="1"/>
      <c r="E59" s="589" ph="1"/>
      <c r="F59" s="589" ph="1"/>
      <c r="G59" s="589" ph="1"/>
      <c r="H59" s="589" ph="1"/>
      <c r="I59" s="589" ph="1"/>
      <c r="J59" s="589" ph="1"/>
      <c r="K59" s="589" ph="1"/>
      <c r="L59" s="589" ph="1"/>
      <c r="M59" s="590" ph="1"/>
    </row>
    <row r="60" spans="1:42" s="51" customFormat="1" ht="77.25" customHeight="1">
      <c r="A60" s="588" ph="1"/>
      <c r="B60" s="589" ph="1"/>
      <c r="C60" s="589" ph="1"/>
      <c r="D60" s="589" ph="1"/>
      <c r="E60" s="589" ph="1"/>
      <c r="F60" s="589" ph="1"/>
      <c r="G60" s="589" ph="1"/>
      <c r="H60" s="589" ph="1"/>
      <c r="I60" s="589" ph="1"/>
      <c r="J60" s="589" ph="1"/>
      <c r="K60" s="589" ph="1"/>
      <c r="L60" s="589" ph="1"/>
      <c r="M60" s="590" ph="1"/>
    </row>
    <row r="61" spans="1:42" s="51" customFormat="1" ht="77.25" customHeight="1">
      <c r="A61" s="588" ph="1"/>
      <c r="B61" s="589" ph="1"/>
      <c r="C61" s="589" ph="1"/>
      <c r="D61" s="589" ph="1"/>
      <c r="E61" s="589" ph="1"/>
      <c r="F61" s="589" ph="1"/>
      <c r="G61" s="589" ph="1"/>
      <c r="H61" s="589" ph="1"/>
      <c r="I61" s="589" ph="1"/>
      <c r="J61" s="589" ph="1"/>
      <c r="K61" s="589" ph="1"/>
      <c r="L61" s="589" ph="1"/>
      <c r="M61" s="590" ph="1"/>
    </row>
    <row r="62" spans="1:42" s="51" customFormat="1" ht="5.0999999999999996" customHeight="1">
      <c r="A62" s="547" t="s">
        <v>199</v>
      </c>
      <c r="B62" s="548"/>
      <c r="C62" s="548"/>
      <c r="D62" s="548"/>
      <c r="E62" s="548"/>
      <c r="F62" s="548"/>
      <c r="G62" s="548"/>
      <c r="H62" s="548"/>
      <c r="I62" s="548"/>
      <c r="J62" s="548"/>
      <c r="K62" s="548"/>
      <c r="L62" s="548"/>
      <c r="M62" s="549"/>
    </row>
    <row r="63" spans="1:42" s="51" customFormat="1" ht="14.25" customHeight="1">
      <c r="A63" s="258"/>
      <c r="B63" s="258"/>
      <c r="C63" s="258"/>
      <c r="D63" s="258"/>
      <c r="E63" s="258"/>
      <c r="F63" s="258"/>
      <c r="G63" s="258"/>
      <c r="H63" s="258"/>
      <c r="I63" s="258"/>
      <c r="J63" s="258"/>
      <c r="K63" s="258"/>
      <c r="L63" s="258"/>
      <c r="M63" s="258"/>
    </row>
    <row r="64" spans="1:42" s="51" customFormat="1" ht="30" customHeight="1">
      <c r="A64" s="48"/>
      <c r="B64" s="2"/>
      <c r="C64" s="2"/>
      <c r="D64" s="2"/>
      <c r="E64" s="2"/>
      <c r="F64" s="2"/>
      <c r="G64" s="2"/>
      <c r="H64" s="2"/>
      <c r="I64" s="2"/>
      <c r="J64" s="2"/>
      <c r="K64" s="2"/>
      <c r="L64" s="2"/>
      <c r="M64" s="2"/>
    </row>
    <row r="65" spans="1:13" s="51" customFormat="1" ht="20.100000000000001" customHeight="1">
      <c r="A65" s="550" t="s">
        <v>198</v>
      </c>
      <c r="B65" s="550"/>
      <c r="C65" s="550"/>
      <c r="D65" s="550"/>
      <c r="E65" s="550"/>
      <c r="F65" s="550"/>
      <c r="G65" s="550"/>
      <c r="H65" s="550"/>
      <c r="I65" s="550"/>
      <c r="J65" s="550"/>
      <c r="K65" s="550"/>
      <c r="L65" s="550"/>
      <c r="M65" s="550"/>
    </row>
    <row r="66" spans="1:13" s="51" customFormat="1" ht="9.9499999999999993" customHeight="1">
      <c r="A66" s="48"/>
      <c r="B66" s="559"/>
      <c r="C66" s="559"/>
      <c r="D66" s="559"/>
      <c r="E66" s="559"/>
      <c r="F66" s="559"/>
      <c r="G66" s="559"/>
      <c r="H66" s="559"/>
      <c r="I66" s="559"/>
      <c r="J66" s="559"/>
      <c r="K66" s="559"/>
      <c r="L66" s="559"/>
      <c r="M66" s="559"/>
    </row>
    <row r="67" spans="1:13" s="51" customFormat="1" ht="5.0999999999999996" customHeight="1">
      <c r="A67" s="551" t="s">
        <v>199</v>
      </c>
      <c r="B67" s="552"/>
      <c r="C67" s="552"/>
      <c r="D67" s="552"/>
      <c r="E67" s="552"/>
      <c r="F67" s="552"/>
      <c r="G67" s="552"/>
      <c r="H67" s="552"/>
      <c r="I67" s="552"/>
      <c r="J67" s="552"/>
      <c r="K67" s="552"/>
      <c r="L67" s="552"/>
      <c r="M67" s="553"/>
    </row>
    <row r="68" spans="1:13" s="51" customFormat="1" ht="27" customHeight="1">
      <c r="A68" s="591" t="str">
        <f>IF('「学力向上アクションプラン」(1)(2-1)(2-2)'!A68&lt;&gt;"",'「学力向上アクションプラン」(1)(2-1)(2-2)'!A68,"シート「提出用表紙(学力向上アクションプラン)」に入力してください")</f>
        <v xml:space="preserve">[国語]
・知識理解、活用共に課題が見られた。
・設問別集計結果から、漢字やローマ字の理解に課題があるために、文章を正しく読み取ることが難しい児童がいることがうかがわれる。
・問題の解決に向けて、自分の考えを書くことが苦手な児童がいることがうかがわれる。
[算数]
・計算問題、不等号の理解などは正答率が高く、「数と計算」領域の理解は十分である。
・「数量関係」に関して、割合を百分率で表すことや、場面を適切に読み取って数を求めることなどに課題が見られ、問題解決のために順序立てて考える活動をさらに推し進めていく必要が感じられた。
・理解を深め、知識の活用を図るために、習熟度別指導をさらに継続させるとともに、アクティブ・ラーニングを進めていく必要がある。
</v>
      </c>
      <c r="B68" s="592"/>
      <c r="C68" s="592"/>
      <c r="D68" s="592"/>
      <c r="E68" s="592"/>
      <c r="F68" s="592"/>
      <c r="G68" s="592"/>
      <c r="H68" s="592"/>
      <c r="I68" s="592"/>
      <c r="J68" s="592"/>
      <c r="K68" s="592"/>
      <c r="L68" s="592"/>
      <c r="M68" s="593"/>
    </row>
    <row r="69" spans="1:13" s="51" customFormat="1" ht="27" customHeight="1">
      <c r="A69" s="591"/>
      <c r="B69" s="592"/>
      <c r="C69" s="592"/>
      <c r="D69" s="592"/>
      <c r="E69" s="592"/>
      <c r="F69" s="592"/>
      <c r="G69" s="592"/>
      <c r="H69" s="592"/>
      <c r="I69" s="592"/>
      <c r="J69" s="592"/>
      <c r="K69" s="592"/>
      <c r="L69" s="592"/>
      <c r="M69" s="593"/>
    </row>
    <row r="70" spans="1:13" s="51" customFormat="1" ht="27" customHeight="1">
      <c r="A70" s="591"/>
      <c r="B70" s="592"/>
      <c r="C70" s="592"/>
      <c r="D70" s="592"/>
      <c r="E70" s="592"/>
      <c r="F70" s="592"/>
      <c r="G70" s="592"/>
      <c r="H70" s="592"/>
      <c r="I70" s="592"/>
      <c r="J70" s="592"/>
      <c r="K70" s="592"/>
      <c r="L70" s="592"/>
      <c r="M70" s="593"/>
    </row>
    <row r="71" spans="1:13" s="51" customFormat="1" ht="27" customHeight="1">
      <c r="A71" s="591"/>
      <c r="B71" s="592"/>
      <c r="C71" s="592"/>
      <c r="D71" s="592"/>
      <c r="E71" s="592"/>
      <c r="F71" s="592"/>
      <c r="G71" s="592"/>
      <c r="H71" s="592"/>
      <c r="I71" s="592"/>
      <c r="J71" s="592"/>
      <c r="K71" s="592"/>
      <c r="L71" s="592"/>
      <c r="M71" s="593"/>
    </row>
    <row r="72" spans="1:13" s="51" customFormat="1" ht="27" customHeight="1">
      <c r="A72" s="591"/>
      <c r="B72" s="592"/>
      <c r="C72" s="592"/>
      <c r="D72" s="592"/>
      <c r="E72" s="592"/>
      <c r="F72" s="592"/>
      <c r="G72" s="592"/>
      <c r="H72" s="592"/>
      <c r="I72" s="592"/>
      <c r="J72" s="592"/>
      <c r="K72" s="592"/>
      <c r="L72" s="592"/>
      <c r="M72" s="593"/>
    </row>
    <row r="73" spans="1:13" s="51" customFormat="1" ht="27" customHeight="1">
      <c r="A73" s="591"/>
      <c r="B73" s="592"/>
      <c r="C73" s="592"/>
      <c r="D73" s="592"/>
      <c r="E73" s="592"/>
      <c r="F73" s="592"/>
      <c r="G73" s="592"/>
      <c r="H73" s="592"/>
      <c r="I73" s="592"/>
      <c r="J73" s="592"/>
      <c r="K73" s="592"/>
      <c r="L73" s="592"/>
      <c r="M73" s="593"/>
    </row>
    <row r="74" spans="1:13" s="51" customFormat="1" ht="27" customHeight="1">
      <c r="A74" s="591"/>
      <c r="B74" s="592"/>
      <c r="C74" s="592"/>
      <c r="D74" s="592"/>
      <c r="E74" s="592"/>
      <c r="F74" s="592"/>
      <c r="G74" s="592"/>
      <c r="H74" s="592"/>
      <c r="I74" s="592"/>
      <c r="J74" s="592"/>
      <c r="K74" s="592"/>
      <c r="L74" s="592"/>
      <c r="M74" s="593"/>
    </row>
    <row r="75" spans="1:13" s="51" customFormat="1" ht="27" customHeight="1">
      <c r="A75" s="591"/>
      <c r="B75" s="592"/>
      <c r="C75" s="592"/>
      <c r="D75" s="592"/>
      <c r="E75" s="592"/>
      <c r="F75" s="592"/>
      <c r="G75" s="592"/>
      <c r="H75" s="592"/>
      <c r="I75" s="592"/>
      <c r="J75" s="592"/>
      <c r="K75" s="592"/>
      <c r="L75" s="592"/>
      <c r="M75" s="593"/>
    </row>
    <row r="76" spans="1:13" s="51" customFormat="1" ht="5.0999999999999996" customHeight="1">
      <c r="A76" s="547" t="s">
        <v>199</v>
      </c>
      <c r="B76" s="548"/>
      <c r="C76" s="548"/>
      <c r="D76" s="548"/>
      <c r="E76" s="548"/>
      <c r="F76" s="548"/>
      <c r="G76" s="548"/>
      <c r="H76" s="548"/>
      <c r="I76" s="548"/>
      <c r="J76" s="548"/>
      <c r="K76" s="548"/>
      <c r="L76" s="548"/>
      <c r="M76" s="549"/>
    </row>
    <row r="77" spans="1:13" s="51" customFormat="1" ht="9.9499999999999993" customHeight="1">
      <c r="A77" s="430"/>
      <c r="B77" s="430"/>
      <c r="C77" s="430"/>
      <c r="D77" s="430"/>
      <c r="E77" s="430"/>
      <c r="F77" s="430"/>
      <c r="G77" s="430"/>
      <c r="H77" s="430"/>
      <c r="I77" s="430"/>
      <c r="J77" s="430"/>
      <c r="K77" s="430"/>
      <c r="L77" s="430"/>
      <c r="M77" s="430"/>
    </row>
    <row r="78" spans="1:13" s="51" customFormat="1" ht="20.100000000000001" customHeight="1">
      <c r="A78" s="554" t="s">
        <v>67</v>
      </c>
      <c r="B78" s="554"/>
      <c r="C78" s="554"/>
      <c r="D78" s="554"/>
      <c r="E78" s="554"/>
      <c r="F78" s="554"/>
      <c r="G78" s="554"/>
      <c r="H78" s="554"/>
      <c r="I78" s="554"/>
      <c r="J78" s="554"/>
      <c r="K78" s="554"/>
      <c r="L78" s="554"/>
      <c r="M78" s="554"/>
    </row>
    <row r="79" spans="1:13" s="51" customFormat="1" ht="9.9499999999999993" customHeight="1">
      <c r="A79" s="48"/>
      <c r="B79" s="559"/>
      <c r="C79" s="559"/>
      <c r="D79" s="559"/>
      <c r="E79" s="559"/>
      <c r="F79" s="559"/>
      <c r="G79" s="559"/>
      <c r="H79" s="559"/>
      <c r="I79" s="559"/>
      <c r="J79" s="559"/>
      <c r="K79" s="559"/>
      <c r="L79" s="559"/>
      <c r="M79" s="559"/>
    </row>
    <row r="80" spans="1:13" s="51" customFormat="1" ht="5.0999999999999996" customHeight="1">
      <c r="A80" s="551" t="s">
        <v>199</v>
      </c>
      <c r="B80" s="552"/>
      <c r="C80" s="552"/>
      <c r="D80" s="552"/>
      <c r="E80" s="552"/>
      <c r="F80" s="552"/>
      <c r="G80" s="552"/>
      <c r="H80" s="552"/>
      <c r="I80" s="552"/>
      <c r="J80" s="552"/>
      <c r="K80" s="552"/>
      <c r="L80" s="552"/>
      <c r="M80" s="553"/>
    </row>
    <row r="81" spans="1:13" s="51" customFormat="1" ht="31.5" customHeight="1">
      <c r="A81" s="588" t="str">
        <f>IF('「学力向上アクションプラン」(1)(2-1)(2-2)'!A81&lt;&gt;"",'「学力向上アクションプラン」(1)(2-1)(2-2)'!A81,"シート「提出用表紙(学力向上アクションプラン)」に入力してください")</f>
        <v xml:space="preserve">・　本校では、数年前より健康な生活習慣の育成として、「早寝・早起き・朝ごはん」の習慣化をめざし、保健指導・栄養指導を行ったり、保護者への啓発を行ったりしている。徐々にその成果は表れてきて、遅刻する児童が減少してきている。また、朝食の摂取率も向上してきている。ただし、学年によっても違いが見られるが、学年が上がると夜更かしする児童が多くなり、調査結果に表れるような傾向が見られる。
・　家庭での学習時間が短く、１週間を通算しても３０分に満たない児童がいると思われる。放課後学習の充実を図るとともに、家庭にも粘り強く啓発していく必要がある。
・　学校図書館の整備をさらに進めるとともに、読書回数を多くして、家庭での読書時間が増加するようにする必要がある。
</v>
      </c>
      <c r="B81" s="589"/>
      <c r="C81" s="589"/>
      <c r="D81" s="589"/>
      <c r="E81" s="589"/>
      <c r="F81" s="589"/>
      <c r="G81" s="589"/>
      <c r="H81" s="589"/>
      <c r="I81" s="589"/>
      <c r="J81" s="589"/>
      <c r="K81" s="589"/>
      <c r="L81" s="589"/>
      <c r="M81" s="590"/>
    </row>
    <row r="82" spans="1:13" s="51" customFormat="1" ht="31.5" customHeight="1">
      <c r="A82" s="588"/>
      <c r="B82" s="589"/>
      <c r="C82" s="589"/>
      <c r="D82" s="589"/>
      <c r="E82" s="589"/>
      <c r="F82" s="589"/>
      <c r="G82" s="589"/>
      <c r="H82" s="589"/>
      <c r="I82" s="589"/>
      <c r="J82" s="589"/>
      <c r="K82" s="589"/>
      <c r="L82" s="589"/>
      <c r="M82" s="590"/>
    </row>
    <row r="83" spans="1:13" s="51" customFormat="1" ht="31.5" customHeight="1">
      <c r="A83" s="588"/>
      <c r="B83" s="589"/>
      <c r="C83" s="589"/>
      <c r="D83" s="589"/>
      <c r="E83" s="589"/>
      <c r="F83" s="589"/>
      <c r="G83" s="589"/>
      <c r="H83" s="589"/>
      <c r="I83" s="589"/>
      <c r="J83" s="589"/>
      <c r="K83" s="589"/>
      <c r="L83" s="589"/>
      <c r="M83" s="590"/>
    </row>
    <row r="84" spans="1:13" s="51" customFormat="1" ht="31.5" customHeight="1">
      <c r="A84" s="588"/>
      <c r="B84" s="589"/>
      <c r="C84" s="589"/>
      <c r="D84" s="589"/>
      <c r="E84" s="589"/>
      <c r="F84" s="589"/>
      <c r="G84" s="589"/>
      <c r="H84" s="589"/>
      <c r="I84" s="589"/>
      <c r="J84" s="589"/>
      <c r="K84" s="589"/>
      <c r="L84" s="589"/>
      <c r="M84" s="590"/>
    </row>
    <row r="85" spans="1:13" s="51" customFormat="1" ht="31.5" customHeight="1">
      <c r="A85" s="588"/>
      <c r="B85" s="589"/>
      <c r="C85" s="589"/>
      <c r="D85" s="589"/>
      <c r="E85" s="589"/>
      <c r="F85" s="589"/>
      <c r="G85" s="589"/>
      <c r="H85" s="589"/>
      <c r="I85" s="589"/>
      <c r="J85" s="589"/>
      <c r="K85" s="589"/>
      <c r="L85" s="589"/>
      <c r="M85" s="590"/>
    </row>
    <row r="86" spans="1:13" s="51" customFormat="1" ht="31.5" customHeight="1">
      <c r="A86" s="588"/>
      <c r="B86" s="589"/>
      <c r="C86" s="589"/>
      <c r="D86" s="589"/>
      <c r="E86" s="589"/>
      <c r="F86" s="589"/>
      <c r="G86" s="589"/>
      <c r="H86" s="589"/>
      <c r="I86" s="589"/>
      <c r="J86" s="589"/>
      <c r="K86" s="589"/>
      <c r="L86" s="589"/>
      <c r="M86" s="590"/>
    </row>
    <row r="87" spans="1:13" s="51" customFormat="1" ht="5.0999999999999996" customHeight="1">
      <c r="A87" s="547" t="s">
        <v>199</v>
      </c>
      <c r="B87" s="548"/>
      <c r="C87" s="548"/>
      <c r="D87" s="548"/>
      <c r="E87" s="548"/>
      <c r="F87" s="548"/>
      <c r="G87" s="548"/>
      <c r="H87" s="548"/>
      <c r="I87" s="548"/>
      <c r="J87" s="548"/>
      <c r="K87" s="548"/>
      <c r="L87" s="548"/>
      <c r="M87" s="549"/>
    </row>
    <row r="88" spans="1:13" s="51" customFormat="1" ht="14.25" customHeight="1">
      <c r="A88" s="258"/>
      <c r="B88" s="258"/>
      <c r="C88" s="258"/>
      <c r="D88" s="258"/>
      <c r="E88" s="258"/>
      <c r="F88" s="258"/>
      <c r="G88" s="258"/>
      <c r="H88" s="258"/>
      <c r="I88" s="258"/>
      <c r="J88" s="258"/>
      <c r="K88" s="258"/>
      <c r="L88" s="258"/>
      <c r="M88" s="258"/>
    </row>
    <row r="89" spans="1:13" s="51" customFormat="1" ht="30" customHeight="1">
      <c r="A89" s="48"/>
      <c r="B89" s="2"/>
      <c r="C89" s="2"/>
      <c r="D89" s="2"/>
      <c r="E89" s="2"/>
      <c r="F89" s="2"/>
      <c r="G89" s="2"/>
      <c r="H89" s="2"/>
      <c r="I89" s="2"/>
      <c r="J89" s="2"/>
      <c r="K89" s="2"/>
      <c r="L89" s="2"/>
      <c r="M89" s="2"/>
    </row>
    <row r="90" spans="1:13" s="51" customFormat="1" ht="9.9499999999999993" customHeight="1">
      <c r="A90" s="48"/>
      <c r="B90" s="579"/>
      <c r="C90" s="579"/>
      <c r="D90" s="579"/>
      <c r="E90" s="579"/>
      <c r="F90" s="579"/>
      <c r="G90" s="579"/>
      <c r="H90" s="579"/>
      <c r="I90" s="579"/>
      <c r="J90" s="579"/>
      <c r="K90" s="579"/>
      <c r="L90" s="579"/>
      <c r="M90" s="579"/>
    </row>
    <row r="91" spans="1:13" s="51" customFormat="1" ht="5.0999999999999996" customHeight="1">
      <c r="A91" s="551" t="s">
        <v>199</v>
      </c>
      <c r="B91" s="552"/>
      <c r="C91" s="552"/>
      <c r="D91" s="552"/>
      <c r="E91" s="552"/>
      <c r="F91" s="552"/>
      <c r="G91" s="552"/>
      <c r="H91" s="552"/>
      <c r="I91" s="552"/>
      <c r="J91" s="552"/>
      <c r="K91" s="552"/>
      <c r="L91" s="552"/>
      <c r="M91" s="553"/>
    </row>
    <row r="92" spans="1:13" s="51" customFormat="1" ht="32.25" customHeight="1">
      <c r="A92" s="588" t="str">
        <f>IF('「学力向上アクションプラン」(1)(2-1)(2-2)'!A92&lt;&gt;"",'「学力向上アクションプラン」(1)(2-1)(2-2)'!A92,"")</f>
        <v xml:space="preserve">・本校における教育内容と見直しと行事・取組みの焦点化を図り、より「効果のある学校」づくりをめざしていく。
・各教科の学習指導過程の中で基礎的・基本的な事項を「教える」場面と、「調べる」「話合う」ことを通して理解を「深める」場面を設定し、アクティブラーニングによる主体的・協働的な学びをより重視していく。
・体験活動を重視するとともに、発展的な調べ学習を展開し、児童の社会的な事象や科学的事象に対する興味・関心の幅を広げていく。
・ＩＣＴを活用した教育の中身の充実を図っていく。
・基本的生活習慣の育成のため、家庭・地域との連携をさらに進めていく。
・学校図書館の整備をさらに進め、読書活動の推進に努める。
・課題のある児童の学習活動を進めていくために、サポーターの活用をさらに進めていく。
・民間企業・団体等を活用して、放課後学習を充実させる。
</v>
      </c>
      <c r="B92" s="589"/>
      <c r="C92" s="589"/>
      <c r="D92" s="589"/>
      <c r="E92" s="589"/>
      <c r="F92" s="589"/>
      <c r="G92" s="589"/>
      <c r="H92" s="589"/>
      <c r="I92" s="589"/>
      <c r="J92" s="589"/>
      <c r="K92" s="589"/>
      <c r="L92" s="589"/>
      <c r="M92" s="590"/>
    </row>
    <row r="93" spans="1:13" s="51" customFormat="1" ht="32.25" customHeight="1">
      <c r="A93" s="588"/>
      <c r="B93" s="589"/>
      <c r="C93" s="589"/>
      <c r="D93" s="589"/>
      <c r="E93" s="589"/>
      <c r="F93" s="589"/>
      <c r="G93" s="589"/>
      <c r="H93" s="589"/>
      <c r="I93" s="589"/>
      <c r="J93" s="589"/>
      <c r="K93" s="589"/>
      <c r="L93" s="589"/>
      <c r="M93" s="590"/>
    </row>
    <row r="94" spans="1:13" s="51" customFormat="1" ht="32.25" customHeight="1">
      <c r="A94" s="588"/>
      <c r="B94" s="589"/>
      <c r="C94" s="589"/>
      <c r="D94" s="589"/>
      <c r="E94" s="589"/>
      <c r="F94" s="589"/>
      <c r="G94" s="589"/>
      <c r="H94" s="589"/>
      <c r="I94" s="589"/>
      <c r="J94" s="589"/>
      <c r="K94" s="589"/>
      <c r="L94" s="589"/>
      <c r="M94" s="590"/>
    </row>
    <row r="95" spans="1:13" s="51" customFormat="1" ht="32.25" customHeight="1">
      <c r="A95" s="588"/>
      <c r="B95" s="589"/>
      <c r="C95" s="589"/>
      <c r="D95" s="589"/>
      <c r="E95" s="589"/>
      <c r="F95" s="589"/>
      <c r="G95" s="589"/>
      <c r="H95" s="589"/>
      <c r="I95" s="589"/>
      <c r="J95" s="589"/>
      <c r="K95" s="589"/>
      <c r="L95" s="589"/>
      <c r="M95" s="590"/>
    </row>
    <row r="96" spans="1:13" s="51" customFormat="1" ht="32.25" customHeight="1">
      <c r="A96" s="588"/>
      <c r="B96" s="589"/>
      <c r="C96" s="589"/>
      <c r="D96" s="589"/>
      <c r="E96" s="589"/>
      <c r="F96" s="589"/>
      <c r="G96" s="589"/>
      <c r="H96" s="589"/>
      <c r="I96" s="589"/>
      <c r="J96" s="589"/>
      <c r="K96" s="589"/>
      <c r="L96" s="589"/>
      <c r="M96" s="590"/>
    </row>
    <row r="97" spans="1:13" s="51" customFormat="1" ht="32.25" customHeight="1">
      <c r="A97" s="588"/>
      <c r="B97" s="589"/>
      <c r="C97" s="589"/>
      <c r="D97" s="589"/>
      <c r="E97" s="589"/>
      <c r="F97" s="589"/>
      <c r="G97" s="589"/>
      <c r="H97" s="589"/>
      <c r="I97" s="589"/>
      <c r="J97" s="589"/>
      <c r="K97" s="589"/>
      <c r="L97" s="589"/>
      <c r="M97" s="590"/>
    </row>
    <row r="98" spans="1:13" s="51" customFormat="1" ht="32.25" customHeight="1">
      <c r="A98" s="588"/>
      <c r="B98" s="589"/>
      <c r="C98" s="589"/>
      <c r="D98" s="589"/>
      <c r="E98" s="589"/>
      <c r="F98" s="589"/>
      <c r="G98" s="589"/>
      <c r="H98" s="589"/>
      <c r="I98" s="589"/>
      <c r="J98" s="589"/>
      <c r="K98" s="589"/>
      <c r="L98" s="589"/>
      <c r="M98" s="590"/>
    </row>
    <row r="99" spans="1:13" s="51" customFormat="1" ht="5.0999999999999996" customHeight="1">
      <c r="A99" s="547" t="s">
        <v>199</v>
      </c>
      <c r="B99" s="548"/>
      <c r="C99" s="548"/>
      <c r="D99" s="548"/>
      <c r="E99" s="548"/>
      <c r="F99" s="548"/>
      <c r="G99" s="548"/>
      <c r="H99" s="548"/>
      <c r="I99" s="548"/>
      <c r="J99" s="548"/>
      <c r="K99" s="548"/>
      <c r="L99" s="548"/>
      <c r="M99" s="549"/>
    </row>
    <row r="100" spans="1:13" s="51" customFormat="1" ht="14.25" customHeight="1">
      <c r="A100" s="328"/>
      <c r="B100" s="328"/>
      <c r="C100" s="328"/>
      <c r="D100" s="328"/>
      <c r="E100" s="328"/>
      <c r="F100" s="328"/>
      <c r="G100" s="328"/>
      <c r="H100" s="328"/>
      <c r="I100" s="328"/>
      <c r="J100" s="328"/>
      <c r="K100" s="328"/>
      <c r="L100" s="328"/>
      <c r="M100" s="328"/>
    </row>
    <row r="101" spans="1:13" s="51" customFormat="1" ht="14.25" customHeight="1">
      <c r="A101" s="258"/>
      <c r="B101" s="258"/>
      <c r="C101" s="258"/>
      <c r="D101" s="258"/>
      <c r="E101" s="258"/>
      <c r="F101" s="258"/>
      <c r="G101" s="258"/>
      <c r="H101" s="258"/>
      <c r="I101" s="258"/>
      <c r="J101" s="258"/>
      <c r="K101" s="258"/>
      <c r="L101" s="258"/>
      <c r="M101" s="258"/>
    </row>
    <row r="102" spans="1:13">
      <c r="A102" s="570" t="s">
        <v>230</v>
      </c>
      <c r="B102" s="570"/>
      <c r="C102" s="570"/>
      <c r="D102" s="570"/>
      <c r="E102" s="570"/>
      <c r="F102" s="570"/>
      <c r="G102" s="570"/>
      <c r="H102" s="570"/>
      <c r="I102" s="570"/>
      <c r="J102" s="570"/>
      <c r="K102" s="570"/>
      <c r="L102" s="570"/>
      <c r="M102" s="570"/>
    </row>
    <row r="103" spans="1:13">
      <c r="B103" s="51"/>
      <c r="C103" s="51"/>
      <c r="D103" s="51"/>
      <c r="E103" s="51"/>
      <c r="F103" s="51"/>
      <c r="G103" s="51"/>
      <c r="H103" s="51"/>
      <c r="I103" s="51"/>
      <c r="J103" s="51"/>
      <c r="K103" s="51"/>
      <c r="L103" s="51"/>
      <c r="M103" s="51"/>
    </row>
    <row r="104" spans="1:13">
      <c r="B104" s="51"/>
      <c r="C104" s="51"/>
      <c r="D104" s="51"/>
      <c r="E104" s="51"/>
      <c r="F104" s="51"/>
      <c r="G104" s="51"/>
      <c r="H104" s="51"/>
      <c r="I104" s="51"/>
      <c r="J104" s="51"/>
      <c r="K104" s="51"/>
      <c r="L104" s="51"/>
      <c r="M104" s="51"/>
    </row>
    <row r="105" spans="1:13">
      <c r="B105" s="51"/>
      <c r="C105" s="51"/>
      <c r="D105" s="51"/>
      <c r="E105" s="51"/>
      <c r="F105" s="51"/>
      <c r="G105" s="51"/>
      <c r="H105" s="51"/>
      <c r="I105" s="51"/>
      <c r="J105" s="51"/>
      <c r="K105" s="51"/>
      <c r="L105" s="51"/>
      <c r="M105" s="51"/>
    </row>
    <row r="106" spans="1:13">
      <c r="B106" s="51"/>
      <c r="C106" s="51"/>
      <c r="D106" s="51"/>
      <c r="E106" s="51"/>
      <c r="F106" s="51"/>
      <c r="G106" s="51"/>
      <c r="H106" s="51"/>
      <c r="I106" s="51"/>
      <c r="J106" s="51"/>
      <c r="K106" s="51"/>
      <c r="L106" s="51"/>
      <c r="M106" s="51"/>
    </row>
    <row r="107" spans="1:13">
      <c r="B107" s="51"/>
      <c r="C107" s="51"/>
      <c r="D107" s="51"/>
      <c r="E107" s="51"/>
      <c r="F107" s="51"/>
      <c r="G107" s="51"/>
      <c r="H107" s="51"/>
      <c r="I107" s="51"/>
      <c r="J107" s="51"/>
      <c r="K107" s="51"/>
      <c r="L107" s="51"/>
      <c r="M107" s="51"/>
    </row>
    <row r="108" spans="1:13">
      <c r="B108" s="51"/>
      <c r="C108" s="51"/>
      <c r="D108" s="51"/>
      <c r="E108" s="51"/>
      <c r="F108" s="51"/>
      <c r="G108" s="51"/>
      <c r="H108" s="51"/>
      <c r="I108" s="51"/>
      <c r="J108" s="51"/>
      <c r="K108" s="51"/>
      <c r="L108" s="51"/>
      <c r="M108" s="51"/>
    </row>
    <row r="109" spans="1:13">
      <c r="B109" s="51"/>
      <c r="C109" s="51"/>
      <c r="D109" s="51"/>
      <c r="E109" s="51"/>
      <c r="F109" s="51"/>
      <c r="G109" s="51"/>
      <c r="H109" s="51"/>
      <c r="I109" s="51"/>
      <c r="J109" s="51"/>
      <c r="K109" s="51"/>
      <c r="L109" s="51"/>
      <c r="M109" s="51"/>
    </row>
    <row r="110" spans="1:13">
      <c r="B110" s="51"/>
      <c r="C110" s="51"/>
      <c r="D110" s="51"/>
      <c r="E110" s="51"/>
      <c r="F110" s="51"/>
      <c r="G110" s="51"/>
      <c r="H110" s="51"/>
      <c r="I110" s="51"/>
      <c r="J110" s="51"/>
      <c r="K110" s="51"/>
      <c r="L110" s="51"/>
      <c r="M110" s="51"/>
    </row>
    <row r="111" spans="1:13">
      <c r="B111" s="51"/>
      <c r="C111" s="51"/>
      <c r="D111" s="51"/>
      <c r="E111" s="51"/>
      <c r="F111" s="51"/>
      <c r="G111" s="51"/>
      <c r="H111" s="51"/>
      <c r="I111" s="51"/>
      <c r="J111" s="51"/>
      <c r="K111" s="51"/>
      <c r="L111" s="51"/>
      <c r="M111" s="51"/>
    </row>
    <row r="112" spans="1:13">
      <c r="B112" s="51"/>
      <c r="C112" s="51"/>
      <c r="D112" s="51"/>
      <c r="E112" s="51"/>
      <c r="F112" s="51"/>
      <c r="G112" s="51"/>
      <c r="H112" s="51"/>
      <c r="I112" s="51"/>
      <c r="J112" s="51"/>
      <c r="K112" s="51"/>
      <c r="L112" s="51"/>
      <c r="M112" s="51"/>
    </row>
    <row r="113" spans="2:13">
      <c r="B113" s="51"/>
      <c r="C113" s="51"/>
      <c r="D113" s="51"/>
      <c r="E113" s="51"/>
      <c r="F113" s="51"/>
      <c r="G113" s="51"/>
      <c r="H113" s="51"/>
      <c r="I113" s="51"/>
      <c r="J113" s="51"/>
      <c r="K113" s="51"/>
      <c r="L113" s="51"/>
      <c r="M113" s="51"/>
    </row>
    <row r="114" spans="2:13">
      <c r="B114" s="51"/>
      <c r="C114" s="51"/>
      <c r="D114" s="51"/>
      <c r="E114" s="51"/>
      <c r="F114" s="51"/>
      <c r="G114" s="51"/>
      <c r="H114" s="51"/>
      <c r="I114" s="51"/>
      <c r="J114" s="51"/>
      <c r="K114" s="51"/>
      <c r="L114" s="51"/>
      <c r="M114" s="51"/>
    </row>
    <row r="115" spans="2:13">
      <c r="B115" s="51"/>
      <c r="C115" s="51"/>
      <c r="D115" s="51"/>
      <c r="E115" s="51"/>
      <c r="F115" s="51"/>
      <c r="G115" s="51"/>
      <c r="H115" s="51"/>
      <c r="I115" s="51"/>
      <c r="J115" s="51"/>
      <c r="K115" s="51"/>
      <c r="L115" s="51"/>
      <c r="M115" s="51"/>
    </row>
    <row r="116" spans="2:13">
      <c r="B116" s="51"/>
      <c r="C116" s="51"/>
      <c r="D116" s="51"/>
      <c r="E116" s="51"/>
      <c r="F116" s="51"/>
      <c r="G116" s="51"/>
      <c r="H116" s="51"/>
      <c r="I116" s="51"/>
      <c r="J116" s="51"/>
      <c r="K116" s="51"/>
      <c r="L116" s="51"/>
      <c r="M116" s="51"/>
    </row>
    <row r="117" spans="2:13">
      <c r="B117" s="51"/>
      <c r="C117" s="51"/>
      <c r="D117" s="51"/>
      <c r="E117" s="51"/>
      <c r="F117" s="51"/>
      <c r="G117" s="51"/>
      <c r="H117" s="51"/>
      <c r="I117" s="51"/>
      <c r="J117" s="51"/>
      <c r="K117" s="51"/>
      <c r="L117" s="51"/>
      <c r="M117" s="51"/>
    </row>
    <row r="118" spans="2:13">
      <c r="B118" s="51"/>
      <c r="C118" s="51"/>
      <c r="D118" s="51"/>
      <c r="E118" s="51"/>
      <c r="F118" s="51"/>
      <c r="G118" s="51"/>
      <c r="H118" s="51"/>
      <c r="I118" s="51"/>
      <c r="J118" s="51"/>
      <c r="K118" s="51"/>
      <c r="L118" s="51"/>
      <c r="M118" s="51"/>
    </row>
    <row r="119" spans="2:13">
      <c r="B119" s="51"/>
      <c r="C119" s="51"/>
      <c r="D119" s="51"/>
      <c r="E119" s="51"/>
      <c r="F119" s="51"/>
      <c r="G119" s="51"/>
      <c r="H119" s="51"/>
      <c r="I119" s="51"/>
      <c r="J119" s="51"/>
      <c r="K119" s="51"/>
      <c r="L119" s="51"/>
      <c r="M119" s="51"/>
    </row>
    <row r="120" spans="2:13">
      <c r="B120" s="51"/>
      <c r="C120" s="51"/>
      <c r="D120" s="51"/>
      <c r="E120" s="51"/>
      <c r="F120" s="51"/>
      <c r="G120" s="51"/>
      <c r="H120" s="51"/>
      <c r="I120" s="51"/>
      <c r="J120" s="51"/>
      <c r="K120" s="51"/>
      <c r="L120" s="51"/>
      <c r="M120" s="51"/>
    </row>
    <row r="121" spans="2:13">
      <c r="B121" s="51"/>
      <c r="C121" s="51"/>
      <c r="D121" s="51"/>
      <c r="E121" s="51"/>
      <c r="F121" s="51"/>
      <c r="G121" s="51"/>
      <c r="H121" s="51"/>
      <c r="I121" s="51"/>
      <c r="J121" s="51"/>
      <c r="K121" s="51"/>
      <c r="L121" s="51"/>
      <c r="M121" s="51"/>
    </row>
    <row r="122" spans="2:13">
      <c r="B122" s="51"/>
      <c r="C122" s="51"/>
      <c r="D122" s="51"/>
      <c r="E122" s="51"/>
      <c r="F122" s="51"/>
      <c r="G122" s="51"/>
      <c r="H122" s="51"/>
      <c r="I122" s="51"/>
      <c r="J122" s="51"/>
      <c r="K122" s="51"/>
      <c r="L122" s="51"/>
      <c r="M122" s="51"/>
    </row>
    <row r="123" spans="2:13">
      <c r="B123" s="51"/>
      <c r="C123" s="51"/>
      <c r="D123" s="51"/>
      <c r="E123" s="51"/>
      <c r="F123" s="51"/>
      <c r="G123" s="51"/>
      <c r="H123" s="51"/>
      <c r="I123" s="51"/>
      <c r="J123" s="51"/>
      <c r="K123" s="51"/>
      <c r="L123" s="51"/>
      <c r="M123" s="51"/>
    </row>
    <row r="124" spans="2:13">
      <c r="B124" s="51"/>
      <c r="C124" s="51"/>
      <c r="D124" s="51"/>
      <c r="E124" s="51"/>
      <c r="F124" s="51"/>
      <c r="G124" s="51"/>
      <c r="H124" s="51"/>
      <c r="I124" s="51"/>
      <c r="J124" s="51"/>
      <c r="K124" s="51"/>
      <c r="L124" s="51"/>
      <c r="M124" s="51"/>
    </row>
    <row r="125" spans="2:13">
      <c r="B125" s="51"/>
      <c r="C125" s="51"/>
      <c r="D125" s="51"/>
      <c r="E125" s="51"/>
      <c r="F125" s="51"/>
      <c r="G125" s="51"/>
      <c r="H125" s="51"/>
      <c r="I125" s="51"/>
      <c r="J125" s="51"/>
      <c r="K125" s="51"/>
      <c r="L125" s="51"/>
      <c r="M125" s="51"/>
    </row>
    <row r="126" spans="2:13">
      <c r="B126" s="51"/>
      <c r="C126" s="51"/>
      <c r="D126" s="51"/>
      <c r="E126" s="51"/>
      <c r="F126" s="51"/>
      <c r="G126" s="51"/>
      <c r="H126" s="51"/>
      <c r="I126" s="51"/>
      <c r="J126" s="51"/>
      <c r="K126" s="51"/>
      <c r="L126" s="51"/>
      <c r="M126" s="51"/>
    </row>
    <row r="127" spans="2:13">
      <c r="B127" s="51"/>
      <c r="C127" s="51"/>
      <c r="D127" s="51"/>
      <c r="E127" s="51"/>
      <c r="F127" s="51"/>
      <c r="G127" s="51"/>
      <c r="H127" s="51"/>
      <c r="I127" s="51"/>
      <c r="J127" s="51"/>
      <c r="K127" s="51"/>
      <c r="L127" s="51"/>
      <c r="M127" s="51"/>
    </row>
    <row r="128" spans="2:13">
      <c r="B128" s="51"/>
      <c r="C128" s="51"/>
      <c r="D128" s="51"/>
      <c r="E128" s="51"/>
      <c r="F128" s="51"/>
      <c r="G128" s="51"/>
      <c r="H128" s="51"/>
      <c r="I128" s="51"/>
      <c r="J128" s="51"/>
      <c r="K128" s="51"/>
      <c r="L128" s="51"/>
      <c r="M128" s="51"/>
    </row>
    <row r="129" spans="2:13">
      <c r="B129" s="51"/>
      <c r="C129" s="51"/>
      <c r="D129" s="51"/>
      <c r="E129" s="51"/>
      <c r="F129" s="51"/>
      <c r="G129" s="51"/>
      <c r="H129" s="51"/>
      <c r="I129" s="51"/>
      <c r="J129" s="51"/>
      <c r="K129" s="51"/>
      <c r="L129" s="51"/>
      <c r="M129" s="51"/>
    </row>
    <row r="130" spans="2:13">
      <c r="B130" s="51"/>
      <c r="C130" s="51"/>
      <c r="D130" s="51"/>
      <c r="E130" s="51"/>
      <c r="F130" s="51"/>
      <c r="G130" s="51"/>
      <c r="H130" s="51"/>
      <c r="I130" s="51"/>
      <c r="J130" s="51"/>
      <c r="K130" s="51"/>
      <c r="L130" s="51"/>
      <c r="M130" s="51"/>
    </row>
    <row r="131" spans="2:13">
      <c r="B131" s="51"/>
      <c r="C131" s="51"/>
      <c r="D131" s="51"/>
      <c r="E131" s="51"/>
      <c r="F131" s="51"/>
      <c r="G131" s="51"/>
      <c r="H131" s="51"/>
      <c r="I131" s="51"/>
      <c r="J131" s="51"/>
      <c r="K131" s="51"/>
      <c r="L131" s="51"/>
      <c r="M131" s="51"/>
    </row>
    <row r="132" spans="2:13">
      <c r="B132" s="51"/>
      <c r="C132" s="51"/>
      <c r="D132" s="51"/>
      <c r="E132" s="51"/>
      <c r="F132" s="51"/>
      <c r="G132" s="51"/>
      <c r="H132" s="51"/>
      <c r="I132" s="51"/>
      <c r="J132" s="51"/>
      <c r="K132" s="51"/>
      <c r="L132" s="51"/>
      <c r="M132" s="51"/>
    </row>
    <row r="133" spans="2:13">
      <c r="B133" s="51"/>
      <c r="C133" s="51"/>
      <c r="D133" s="51"/>
      <c r="E133" s="51"/>
      <c r="F133" s="51"/>
      <c r="G133" s="51"/>
      <c r="H133" s="51"/>
      <c r="I133" s="51"/>
      <c r="J133" s="51"/>
      <c r="K133" s="51"/>
      <c r="L133" s="51"/>
      <c r="M133" s="51"/>
    </row>
    <row r="134" spans="2:13">
      <c r="B134" s="51"/>
      <c r="C134" s="51"/>
      <c r="D134" s="51"/>
      <c r="E134" s="51"/>
      <c r="F134" s="51"/>
      <c r="G134" s="51"/>
      <c r="H134" s="51"/>
      <c r="I134" s="51"/>
      <c r="J134" s="51"/>
      <c r="K134" s="51"/>
      <c r="L134" s="51"/>
      <c r="M134" s="51"/>
    </row>
    <row r="135" spans="2:13">
      <c r="B135" s="51"/>
      <c r="C135" s="51"/>
      <c r="D135" s="51"/>
      <c r="E135" s="51"/>
      <c r="F135" s="51"/>
      <c r="G135" s="51"/>
      <c r="H135" s="51"/>
      <c r="I135" s="51"/>
      <c r="J135" s="51"/>
      <c r="K135" s="51"/>
      <c r="L135" s="51"/>
      <c r="M135" s="51"/>
    </row>
    <row r="136" spans="2:13">
      <c r="B136" s="51"/>
      <c r="C136" s="51"/>
      <c r="D136" s="51"/>
      <c r="E136" s="51"/>
      <c r="F136" s="51"/>
      <c r="G136" s="51"/>
      <c r="H136" s="51"/>
      <c r="I136" s="51"/>
      <c r="J136" s="51"/>
      <c r="K136" s="51"/>
      <c r="L136" s="51"/>
      <c r="M136" s="51"/>
    </row>
    <row r="137" spans="2:13">
      <c r="B137" s="51"/>
      <c r="C137" s="51"/>
      <c r="D137" s="51"/>
      <c r="E137" s="51"/>
      <c r="F137" s="51"/>
      <c r="G137" s="51"/>
      <c r="H137" s="51"/>
      <c r="I137" s="51"/>
      <c r="J137" s="51"/>
      <c r="K137" s="51"/>
      <c r="L137" s="51"/>
      <c r="M137" s="51"/>
    </row>
    <row r="138" spans="2:13">
      <c r="B138" s="51"/>
      <c r="C138" s="51"/>
      <c r="D138" s="51"/>
      <c r="E138" s="51"/>
      <c r="F138" s="51"/>
      <c r="G138" s="51"/>
      <c r="H138" s="51"/>
      <c r="I138" s="51"/>
      <c r="J138" s="51"/>
      <c r="K138" s="51"/>
      <c r="L138" s="51"/>
      <c r="M138" s="51"/>
    </row>
    <row r="139" spans="2:13">
      <c r="B139" s="51"/>
      <c r="C139" s="51"/>
      <c r="D139" s="51"/>
      <c r="E139" s="51"/>
      <c r="F139" s="51"/>
      <c r="G139" s="51"/>
      <c r="H139" s="51"/>
      <c r="I139" s="51"/>
      <c r="J139" s="51"/>
      <c r="K139" s="51"/>
      <c r="L139" s="51"/>
      <c r="M139" s="51"/>
    </row>
    <row r="140" spans="2:13">
      <c r="B140" s="51"/>
      <c r="C140" s="51"/>
      <c r="D140" s="51"/>
      <c r="E140" s="51"/>
      <c r="F140" s="51"/>
      <c r="G140" s="51"/>
      <c r="H140" s="51"/>
      <c r="I140" s="51"/>
      <c r="J140" s="51"/>
      <c r="K140" s="51"/>
      <c r="L140" s="51"/>
      <c r="M140" s="51"/>
    </row>
    <row r="141" spans="2:13">
      <c r="B141" s="51"/>
      <c r="C141" s="51"/>
      <c r="D141" s="51"/>
      <c r="E141" s="51"/>
      <c r="F141" s="51"/>
      <c r="G141" s="51"/>
      <c r="H141" s="51"/>
      <c r="I141" s="51"/>
      <c r="J141" s="51"/>
      <c r="K141" s="51"/>
      <c r="L141" s="51"/>
      <c r="M141" s="51"/>
    </row>
    <row r="142" spans="2:13">
      <c r="B142" s="51"/>
      <c r="C142" s="51"/>
      <c r="D142" s="51"/>
      <c r="E142" s="51"/>
      <c r="F142" s="51"/>
      <c r="G142" s="51"/>
      <c r="H142" s="51"/>
      <c r="I142" s="51"/>
      <c r="J142" s="51"/>
      <c r="K142" s="51"/>
      <c r="L142" s="51"/>
      <c r="M142" s="51"/>
    </row>
    <row r="143" spans="2:13">
      <c r="B143" s="51"/>
      <c r="C143" s="51"/>
      <c r="D143" s="51"/>
      <c r="E143" s="51"/>
      <c r="F143" s="51"/>
      <c r="G143" s="51"/>
      <c r="H143" s="51"/>
      <c r="I143" s="51"/>
      <c r="J143" s="51"/>
      <c r="K143" s="51"/>
      <c r="L143" s="51"/>
      <c r="M143" s="51"/>
    </row>
    <row r="144" spans="2:13">
      <c r="B144" s="51"/>
      <c r="C144" s="51"/>
      <c r="D144" s="51"/>
      <c r="E144" s="51"/>
      <c r="F144" s="51"/>
      <c r="G144" s="51"/>
      <c r="H144" s="51"/>
      <c r="I144" s="51"/>
      <c r="J144" s="51"/>
      <c r="K144" s="51"/>
      <c r="L144" s="51"/>
      <c r="M144" s="51"/>
    </row>
    <row r="145" spans="2:45">
      <c r="B145" s="51"/>
      <c r="C145" s="51"/>
      <c r="D145" s="51"/>
      <c r="E145" s="51"/>
      <c r="F145" s="51"/>
      <c r="G145" s="51"/>
      <c r="H145" s="51"/>
      <c r="I145" s="51"/>
      <c r="J145" s="51"/>
      <c r="K145" s="51"/>
      <c r="L145" s="51"/>
      <c r="M145" s="51"/>
    </row>
    <row r="146" spans="2:45">
      <c r="B146" s="51"/>
      <c r="C146" s="51"/>
      <c r="D146" s="51"/>
      <c r="E146" s="51"/>
      <c r="F146" s="51"/>
      <c r="G146" s="51"/>
      <c r="H146" s="51"/>
      <c r="I146" s="51"/>
      <c r="J146" s="51"/>
      <c r="K146" s="51"/>
      <c r="L146" s="51"/>
      <c r="M146" s="51"/>
    </row>
    <row r="147" spans="2:45">
      <c r="B147" s="51"/>
      <c r="C147" s="51"/>
      <c r="D147" s="51"/>
      <c r="E147" s="51"/>
      <c r="F147" s="51"/>
      <c r="G147" s="51"/>
      <c r="H147" s="51"/>
      <c r="I147" s="51"/>
      <c r="J147" s="51"/>
      <c r="K147" s="51"/>
      <c r="L147" s="51"/>
      <c r="M147" s="51"/>
    </row>
    <row r="148" spans="2:45">
      <c r="B148" s="51"/>
      <c r="C148" s="51"/>
      <c r="D148" s="51"/>
      <c r="E148" s="51"/>
      <c r="F148" s="51"/>
      <c r="G148" s="51"/>
      <c r="H148" s="51"/>
      <c r="I148" s="51"/>
      <c r="J148" s="51"/>
      <c r="K148" s="51"/>
      <c r="L148" s="51"/>
      <c r="M148" s="51"/>
    </row>
    <row r="149" spans="2:45">
      <c r="B149" s="51"/>
      <c r="C149" s="51"/>
      <c r="D149" s="51"/>
      <c r="E149" s="51"/>
      <c r="F149" s="51"/>
      <c r="G149" s="51"/>
      <c r="H149" s="51"/>
      <c r="I149" s="51"/>
      <c r="J149" s="51"/>
      <c r="K149" s="51"/>
      <c r="L149" s="51"/>
      <c r="M149" s="51"/>
    </row>
    <row r="150" spans="2:45">
      <c r="B150" s="51"/>
      <c r="C150" s="51"/>
      <c r="D150" s="51"/>
      <c r="E150" s="51"/>
      <c r="F150" s="51"/>
      <c r="G150" s="51"/>
      <c r="H150" s="51"/>
      <c r="I150" s="51"/>
      <c r="J150" s="51"/>
      <c r="K150" s="51"/>
      <c r="L150" s="51"/>
      <c r="M150" s="51"/>
    </row>
    <row r="151" spans="2:45">
      <c r="B151" s="51"/>
      <c r="C151" s="51"/>
      <c r="D151" s="51"/>
      <c r="E151" s="51"/>
      <c r="F151" s="51"/>
      <c r="G151" s="51"/>
      <c r="H151" s="51"/>
      <c r="I151" s="51"/>
      <c r="J151" s="51"/>
      <c r="K151" s="51"/>
      <c r="L151" s="51"/>
      <c r="M151" s="51"/>
    </row>
    <row r="152" spans="2:45">
      <c r="B152" s="51"/>
      <c r="C152" s="51"/>
      <c r="D152" s="51"/>
      <c r="E152" s="51"/>
      <c r="F152" s="51"/>
      <c r="G152" s="51"/>
      <c r="H152" s="51"/>
      <c r="I152" s="51"/>
      <c r="J152" s="51"/>
      <c r="K152" s="51"/>
      <c r="L152" s="51"/>
      <c r="M152" s="51"/>
    </row>
    <row r="153" spans="2:45">
      <c r="B153" s="51"/>
      <c r="C153" s="51"/>
      <c r="D153" s="51"/>
      <c r="E153" s="51"/>
      <c r="F153" s="51"/>
      <c r="G153" s="51"/>
      <c r="H153" s="51"/>
      <c r="I153" s="51"/>
      <c r="J153" s="51"/>
      <c r="K153" s="51"/>
      <c r="L153" s="51"/>
      <c r="M153" s="51"/>
    </row>
    <row r="154" spans="2:45">
      <c r="B154" s="51"/>
      <c r="C154" s="51"/>
      <c r="D154" s="51"/>
      <c r="E154" s="51"/>
      <c r="F154" s="51"/>
      <c r="G154" s="51"/>
      <c r="H154" s="51"/>
      <c r="I154" s="51"/>
      <c r="J154" s="51"/>
      <c r="K154" s="51"/>
      <c r="L154" s="51"/>
      <c r="M154" s="51"/>
    </row>
    <row r="155" spans="2:45">
      <c r="B155" s="51"/>
      <c r="C155" s="51"/>
      <c r="D155" s="51"/>
      <c r="E155" s="51"/>
      <c r="F155" s="51"/>
      <c r="G155" s="51"/>
      <c r="H155" s="51"/>
      <c r="I155" s="51"/>
      <c r="J155" s="51"/>
      <c r="K155" s="51"/>
      <c r="L155" s="51"/>
      <c r="M155" s="51"/>
    </row>
    <row r="156" spans="2:45">
      <c r="B156" s="51"/>
      <c r="C156" s="51"/>
      <c r="D156" s="51"/>
      <c r="E156" s="51"/>
      <c r="F156" s="51"/>
      <c r="G156" s="51"/>
      <c r="H156" s="51"/>
      <c r="I156" s="51"/>
      <c r="J156" s="51"/>
      <c r="K156" s="51"/>
      <c r="L156" s="51"/>
      <c r="M156" s="51"/>
    </row>
    <row r="157" spans="2:45">
      <c r="B157" s="51"/>
      <c r="C157" s="51"/>
      <c r="D157" s="51"/>
      <c r="E157" s="51"/>
      <c r="F157" s="51"/>
      <c r="G157" s="51"/>
      <c r="H157" s="51"/>
      <c r="I157" s="51"/>
      <c r="J157" s="51"/>
      <c r="K157" s="51"/>
      <c r="L157" s="51"/>
      <c r="M157" s="51"/>
    </row>
    <row r="158" spans="2:45">
      <c r="B158" s="51"/>
      <c r="C158" s="51"/>
      <c r="D158" s="51"/>
      <c r="E158" s="51"/>
      <c r="F158" s="51"/>
      <c r="G158" s="51"/>
      <c r="H158" s="51"/>
      <c r="I158" s="51"/>
      <c r="J158" s="51"/>
      <c r="K158" s="51"/>
      <c r="L158" s="51"/>
      <c r="M158" s="51"/>
    </row>
    <row r="159" spans="2:45">
      <c r="B159" s="51"/>
      <c r="C159" s="51"/>
      <c r="D159" s="51"/>
      <c r="E159" s="51"/>
      <c r="F159" s="51"/>
      <c r="G159" s="51"/>
      <c r="H159" s="51"/>
      <c r="I159" s="51"/>
      <c r="J159" s="51"/>
      <c r="K159" s="51"/>
      <c r="L159" s="51"/>
      <c r="M159" s="51"/>
    </row>
    <row r="160" spans="2:45" s="51" customFormat="1">
      <c r="AL160" s="33"/>
      <c r="AM160" s="33"/>
      <c r="AN160" s="33"/>
      <c r="AO160" s="33"/>
      <c r="AP160" s="33"/>
      <c r="AQ160" s="33"/>
      <c r="AR160" s="33"/>
      <c r="AS160" s="33"/>
    </row>
    <row r="161" spans="38:45" s="51" customFormat="1">
      <c r="AL161" s="33"/>
      <c r="AM161" s="33"/>
      <c r="AN161" s="33"/>
      <c r="AO161" s="33"/>
      <c r="AP161" s="33"/>
      <c r="AQ161" s="33"/>
      <c r="AR161" s="33"/>
      <c r="AS161" s="33"/>
    </row>
    <row r="162" spans="38:45" s="51" customFormat="1">
      <c r="AL162" s="33"/>
      <c r="AM162" s="33"/>
      <c r="AN162" s="33"/>
      <c r="AO162" s="33"/>
      <c r="AP162" s="33"/>
      <c r="AQ162" s="33"/>
      <c r="AR162" s="33"/>
      <c r="AS162" s="33"/>
    </row>
    <row r="163" spans="38:45" s="51" customFormat="1">
      <c r="AL163" s="33"/>
      <c r="AM163" s="33"/>
      <c r="AN163" s="33"/>
      <c r="AO163" s="33"/>
      <c r="AP163" s="33"/>
      <c r="AQ163" s="33"/>
      <c r="AR163" s="33"/>
      <c r="AS163" s="33"/>
    </row>
    <row r="164" spans="38:45" s="51" customFormat="1">
      <c r="AL164" s="33"/>
      <c r="AM164" s="33"/>
      <c r="AN164" s="33"/>
      <c r="AO164" s="33"/>
      <c r="AP164" s="33"/>
      <c r="AQ164" s="33"/>
      <c r="AR164" s="33"/>
      <c r="AS164" s="33"/>
    </row>
    <row r="165" spans="38:45" s="51" customFormat="1">
      <c r="AL165" s="33"/>
      <c r="AM165" s="33"/>
      <c r="AN165" s="33"/>
      <c r="AO165" s="33"/>
      <c r="AP165" s="33"/>
      <c r="AQ165" s="33"/>
      <c r="AR165" s="33"/>
      <c r="AS165" s="33"/>
    </row>
    <row r="166" spans="38:45" s="51" customFormat="1">
      <c r="AL166" s="33"/>
      <c r="AM166" s="33"/>
      <c r="AN166" s="33"/>
      <c r="AO166" s="33"/>
      <c r="AP166" s="33"/>
      <c r="AQ166" s="33"/>
      <c r="AR166" s="33"/>
      <c r="AS166" s="33"/>
    </row>
    <row r="167" spans="38:45" s="51" customFormat="1">
      <c r="AL167" s="33"/>
      <c r="AM167" s="33"/>
      <c r="AN167" s="33"/>
      <c r="AO167" s="33"/>
      <c r="AP167" s="33"/>
      <c r="AQ167" s="33"/>
      <c r="AR167" s="33"/>
      <c r="AS167" s="33"/>
    </row>
    <row r="168" spans="38:45" s="51" customFormat="1">
      <c r="AL168" s="33"/>
      <c r="AM168" s="33"/>
      <c r="AN168" s="33"/>
      <c r="AO168" s="33"/>
      <c r="AP168" s="33"/>
      <c r="AQ168" s="33"/>
      <c r="AR168" s="33"/>
      <c r="AS168" s="33"/>
    </row>
    <row r="169" spans="38:45" s="51" customFormat="1">
      <c r="AL169" s="33"/>
      <c r="AM169" s="33"/>
      <c r="AN169" s="33"/>
      <c r="AO169" s="33"/>
      <c r="AP169" s="33"/>
      <c r="AQ169" s="33"/>
      <c r="AR169" s="33"/>
      <c r="AS169" s="33"/>
    </row>
    <row r="170" spans="38:45" s="51" customFormat="1">
      <c r="AL170" s="33"/>
      <c r="AM170" s="33"/>
      <c r="AN170" s="33"/>
      <c r="AO170" s="33"/>
      <c r="AP170" s="33"/>
      <c r="AQ170" s="33"/>
      <c r="AR170" s="33"/>
      <c r="AS170" s="33"/>
    </row>
    <row r="171" spans="38:45" s="51" customFormat="1">
      <c r="AL171" s="33"/>
      <c r="AM171" s="33"/>
      <c r="AN171" s="33"/>
      <c r="AO171" s="33"/>
      <c r="AP171" s="33"/>
      <c r="AQ171" s="33"/>
      <c r="AR171" s="33"/>
      <c r="AS171" s="33"/>
    </row>
    <row r="172" spans="38:45" s="51" customFormat="1">
      <c r="AL172" s="33"/>
      <c r="AM172" s="33"/>
      <c r="AN172" s="33"/>
      <c r="AO172" s="33"/>
      <c r="AP172" s="33"/>
      <c r="AQ172" s="33"/>
      <c r="AR172" s="33"/>
      <c r="AS172" s="33"/>
    </row>
    <row r="173" spans="38:45" s="51" customFormat="1">
      <c r="AL173" s="33"/>
      <c r="AM173" s="33"/>
      <c r="AN173" s="33"/>
      <c r="AO173" s="33"/>
      <c r="AP173" s="33"/>
      <c r="AQ173" s="33"/>
      <c r="AR173" s="33"/>
      <c r="AS173" s="33"/>
    </row>
    <row r="174" spans="38:45" s="51" customFormat="1">
      <c r="AL174" s="33"/>
      <c r="AM174" s="33"/>
      <c r="AN174" s="33"/>
      <c r="AO174" s="33"/>
      <c r="AP174" s="33"/>
      <c r="AQ174" s="33"/>
      <c r="AR174" s="33"/>
      <c r="AS174" s="33"/>
    </row>
    <row r="175" spans="38:45" s="51" customFormat="1">
      <c r="AL175" s="33"/>
      <c r="AM175" s="33"/>
      <c r="AN175" s="33"/>
      <c r="AO175" s="33"/>
      <c r="AP175" s="33"/>
      <c r="AQ175" s="33"/>
      <c r="AR175" s="33"/>
      <c r="AS175" s="33"/>
    </row>
  </sheetData>
  <sheetProtection formatCells="0" selectLockedCells="1"/>
  <mergeCells count="45">
    <mergeCell ref="A27:M27"/>
    <mergeCell ref="B33:M33"/>
    <mergeCell ref="B34:M34"/>
    <mergeCell ref="B35:M35"/>
    <mergeCell ref="A37:M37"/>
    <mergeCell ref="A12:M19"/>
    <mergeCell ref="A21:M21"/>
    <mergeCell ref="B22:M23"/>
    <mergeCell ref="B24:M24"/>
    <mergeCell ref="B25:M25"/>
    <mergeCell ref="A102:M102"/>
    <mergeCell ref="A68:M75"/>
    <mergeCell ref="A76:M76"/>
    <mergeCell ref="A78:M78"/>
    <mergeCell ref="B79:M79"/>
    <mergeCell ref="A80:M80"/>
    <mergeCell ref="A81:M86"/>
    <mergeCell ref="A87:M87"/>
    <mergeCell ref="B90:M90"/>
    <mergeCell ref="A91:M91"/>
    <mergeCell ref="A92:M98"/>
    <mergeCell ref="A99:M99"/>
    <mergeCell ref="A67:M67"/>
    <mergeCell ref="A49:M49"/>
    <mergeCell ref="K50:M50"/>
    <mergeCell ref="B28:M28"/>
    <mergeCell ref="B29:M29"/>
    <mergeCell ref="B30:M30"/>
    <mergeCell ref="A55:M55"/>
    <mergeCell ref="A56:M61"/>
    <mergeCell ref="A62:M62"/>
    <mergeCell ref="A65:M65"/>
    <mergeCell ref="B66:M66"/>
    <mergeCell ref="B39:M39"/>
    <mergeCell ref="I50:J50"/>
    <mergeCell ref="B38:M38"/>
    <mergeCell ref="C10:D10"/>
    <mergeCell ref="G10:H10"/>
    <mergeCell ref="J10:M10"/>
    <mergeCell ref="G8:H8"/>
    <mergeCell ref="C1:L4"/>
    <mergeCell ref="C6:D6"/>
    <mergeCell ref="G6:H6"/>
    <mergeCell ref="J6:M6"/>
    <mergeCell ref="J8:M8"/>
  </mergeCells>
  <phoneticPr fontId="4"/>
  <printOptions horizontalCentered="1"/>
  <pageMargins left="0.59055118110236227" right="0.59055118110236227" top="0.39370078740157483" bottom="0.19685039370078741" header="0.31496062992125984" footer="0.31496062992125984"/>
  <pageSetup paperSize="9" fitToHeight="2" orientation="portrait" r:id="rId1"/>
  <rowBreaks count="1" manualBreakCount="1">
    <brk id="49"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UM199"/>
  <sheetViews>
    <sheetView zoomScale="115" zoomScaleNormal="115" zoomScaleSheetLayoutView="110" workbookViewId="0">
      <selection activeCell="D17" sqref="D17"/>
    </sheetView>
  </sheetViews>
  <sheetFormatPr defaultRowHeight="13.5"/>
  <cols>
    <col min="1" max="1" width="4.5" style="33" customWidth="1"/>
    <col min="2" max="14" width="6.625" style="33" customWidth="1"/>
    <col min="15" max="15" width="6.625" style="48" customWidth="1"/>
    <col min="16" max="17" width="4.125" style="34" customWidth="1"/>
    <col min="18" max="18" width="7" style="51" bestFit="1" customWidth="1"/>
    <col min="19" max="19" width="6.5" style="51" bestFit="1" customWidth="1"/>
    <col min="20" max="20" width="7.5" style="51" bestFit="1" customWidth="1"/>
    <col min="21" max="21" width="6.5" style="51" bestFit="1" customWidth="1"/>
    <col min="22" max="22" width="8.5" style="51" bestFit="1" customWidth="1"/>
    <col min="23" max="23" width="8.625" style="51" bestFit="1" customWidth="1"/>
    <col min="24" max="24" width="7.625" style="51" bestFit="1" customWidth="1"/>
    <col min="25" max="25" width="4.125" style="51" customWidth="1"/>
    <col min="26" max="44" width="9" style="34"/>
    <col min="45" max="16384" width="9" style="33"/>
  </cols>
  <sheetData>
    <row r="1" spans="1:559" s="82" customFormat="1" ht="8.1" customHeight="1">
      <c r="A1" s="236"/>
      <c r="B1" s="595" t="s">
        <v>68</v>
      </c>
      <c r="C1" s="596"/>
      <c r="D1" s="596"/>
      <c r="E1" s="596"/>
      <c r="F1" s="596"/>
      <c r="G1" s="596"/>
      <c r="H1" s="596"/>
      <c r="I1" s="596"/>
      <c r="J1" s="596"/>
      <c r="K1" s="596"/>
      <c r="L1" s="596"/>
      <c r="M1" s="596"/>
      <c r="N1" s="597"/>
      <c r="O1" s="237"/>
      <c r="P1" s="238"/>
      <c r="Q1" s="238"/>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row>
    <row r="2" spans="1:559" s="82" customFormat="1" ht="14.25" customHeight="1" thickBot="1">
      <c r="A2" s="236"/>
      <c r="B2" s="598"/>
      <c r="C2" s="599"/>
      <c r="D2" s="599"/>
      <c r="E2" s="599"/>
      <c r="F2" s="599"/>
      <c r="G2" s="599"/>
      <c r="H2" s="599"/>
      <c r="I2" s="599"/>
      <c r="J2" s="599"/>
      <c r="K2" s="599"/>
      <c r="L2" s="599"/>
      <c r="M2" s="599"/>
      <c r="N2" s="600"/>
      <c r="O2" s="237"/>
      <c r="P2" s="238"/>
      <c r="Q2" s="310"/>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row>
    <row r="3" spans="1:559" s="34" customFormat="1">
      <c r="A3" s="50"/>
      <c r="B3" s="61"/>
      <c r="C3" s="61"/>
      <c r="D3" s="61"/>
      <c r="E3" s="61"/>
      <c r="F3" s="61"/>
      <c r="G3" s="61"/>
      <c r="H3" s="61"/>
      <c r="I3" s="61"/>
      <c r="J3" s="61"/>
      <c r="K3" s="61"/>
      <c r="L3" s="61"/>
      <c r="M3" s="61"/>
      <c r="N3" s="61"/>
      <c r="O3" s="61"/>
      <c r="P3" s="51"/>
      <c r="Q3" s="51"/>
      <c r="R3" s="51"/>
      <c r="S3" s="51"/>
      <c r="T3" s="51"/>
      <c r="U3" s="51"/>
      <c r="V3" s="51"/>
      <c r="W3" s="51"/>
      <c r="X3" s="51"/>
      <c r="Y3" s="51"/>
      <c r="Z3" s="51"/>
      <c r="AA3" s="51"/>
      <c r="AB3" s="51"/>
      <c r="AC3" s="51"/>
      <c r="AD3" s="51"/>
      <c r="AE3" s="51"/>
      <c r="AF3" s="51"/>
      <c r="AG3" s="51"/>
      <c r="AH3" s="51"/>
      <c r="AI3" s="51"/>
      <c r="AJ3" s="51"/>
      <c r="AK3" s="51"/>
      <c r="AL3" s="51"/>
      <c r="AM3" s="51"/>
      <c r="AN3" s="51" t="str">
        <f ca="1">RIGHT(CELL("filename",A3),LEN(CELL("filename",A3))-FIND("]",CELL("filename",A3)))</f>
        <v>(3)全体の概要 ・国語</v>
      </c>
      <c r="AO3" s="51"/>
      <c r="AP3" s="51"/>
      <c r="AQ3" s="51"/>
      <c r="AR3" s="51"/>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c r="HP3" s="33"/>
      <c r="HQ3" s="33"/>
      <c r="HR3" s="33"/>
      <c r="HS3" s="33"/>
      <c r="HT3" s="33"/>
      <c r="HU3" s="33"/>
      <c r="HV3" s="33"/>
      <c r="HW3" s="33"/>
      <c r="HX3" s="33"/>
      <c r="HY3" s="33"/>
      <c r="HZ3" s="33"/>
      <c r="IA3" s="33"/>
      <c r="IB3" s="33"/>
      <c r="IC3" s="33"/>
      <c r="ID3" s="33"/>
      <c r="IE3" s="33"/>
      <c r="IF3" s="33"/>
      <c r="IG3" s="33"/>
      <c r="IH3" s="33"/>
      <c r="II3" s="33"/>
      <c r="IJ3" s="33"/>
      <c r="IK3" s="33"/>
      <c r="IL3" s="33"/>
      <c r="IM3" s="33"/>
      <c r="IN3" s="33"/>
      <c r="IO3" s="33"/>
      <c r="IP3" s="33"/>
      <c r="IQ3" s="33"/>
      <c r="IR3" s="33"/>
      <c r="IS3" s="33"/>
      <c r="IT3" s="33"/>
      <c r="IU3" s="33"/>
      <c r="IV3" s="33"/>
      <c r="IW3" s="33"/>
      <c r="IX3" s="33"/>
      <c r="IY3" s="33"/>
      <c r="IZ3" s="33"/>
      <c r="JA3" s="33"/>
      <c r="JB3" s="33"/>
      <c r="JC3" s="33"/>
      <c r="JD3" s="33"/>
      <c r="JE3" s="33"/>
      <c r="JF3" s="33"/>
      <c r="JG3" s="33"/>
      <c r="JH3" s="33"/>
      <c r="JI3" s="33"/>
      <c r="JJ3" s="33"/>
      <c r="JK3" s="33"/>
      <c r="JL3" s="33"/>
      <c r="JM3" s="33"/>
      <c r="JN3" s="33"/>
      <c r="JO3" s="33"/>
      <c r="JP3" s="33"/>
      <c r="JQ3" s="33"/>
      <c r="JR3" s="33"/>
      <c r="JS3" s="33"/>
      <c r="JT3" s="33"/>
      <c r="JU3" s="33"/>
      <c r="JV3" s="33"/>
      <c r="JW3" s="33"/>
      <c r="JX3" s="33"/>
      <c r="JY3" s="33"/>
      <c r="JZ3" s="33"/>
      <c r="KA3" s="33"/>
      <c r="KB3" s="33"/>
      <c r="KC3" s="33"/>
      <c r="KD3" s="33"/>
      <c r="KE3" s="33"/>
      <c r="KF3" s="33"/>
      <c r="KG3" s="33"/>
      <c r="KH3" s="33"/>
      <c r="KI3" s="33"/>
      <c r="KJ3" s="33"/>
      <c r="KK3" s="33"/>
      <c r="KL3" s="33"/>
      <c r="KM3" s="33"/>
      <c r="KN3" s="33"/>
      <c r="KO3" s="33"/>
      <c r="KP3" s="33"/>
      <c r="KQ3" s="33"/>
      <c r="KR3" s="33"/>
      <c r="KS3" s="33"/>
      <c r="KT3" s="33"/>
      <c r="KU3" s="33"/>
      <c r="KV3" s="33"/>
      <c r="KW3" s="33"/>
      <c r="KX3" s="33"/>
      <c r="KY3" s="33"/>
      <c r="KZ3" s="33"/>
      <c r="LA3" s="33"/>
      <c r="LB3" s="33"/>
      <c r="LC3" s="33"/>
      <c r="LD3" s="33"/>
      <c r="LE3" s="33"/>
      <c r="LF3" s="33"/>
      <c r="LG3" s="33"/>
      <c r="LH3" s="33"/>
      <c r="LI3" s="33"/>
      <c r="LJ3" s="33"/>
      <c r="LK3" s="33"/>
      <c r="LL3" s="33"/>
      <c r="LM3" s="33"/>
      <c r="LN3" s="33"/>
      <c r="LO3" s="33"/>
      <c r="LP3" s="33"/>
      <c r="LQ3" s="33"/>
      <c r="LR3" s="33"/>
      <c r="LS3" s="33"/>
      <c r="LT3" s="33"/>
      <c r="LU3" s="33"/>
      <c r="LV3" s="33"/>
      <c r="LW3" s="33"/>
      <c r="LX3" s="33"/>
      <c r="LY3" s="33"/>
      <c r="LZ3" s="33"/>
      <c r="MA3" s="33"/>
      <c r="MB3" s="33"/>
      <c r="MC3" s="33"/>
      <c r="MD3" s="33"/>
      <c r="ME3" s="33"/>
      <c r="MF3" s="33"/>
      <c r="MG3" s="33"/>
      <c r="MH3" s="33"/>
      <c r="MI3" s="33"/>
      <c r="MJ3" s="33"/>
      <c r="MK3" s="33"/>
      <c r="ML3" s="33"/>
      <c r="MM3" s="33"/>
      <c r="MN3" s="33"/>
      <c r="MO3" s="33"/>
      <c r="MP3" s="33"/>
      <c r="MQ3" s="33"/>
      <c r="MR3" s="33"/>
      <c r="MS3" s="33"/>
      <c r="MT3" s="33"/>
      <c r="MU3" s="33"/>
      <c r="MV3" s="33"/>
      <c r="MW3" s="33"/>
      <c r="MX3" s="33"/>
      <c r="MY3" s="33"/>
      <c r="MZ3" s="33"/>
      <c r="NA3" s="33"/>
      <c r="NB3" s="33"/>
      <c r="NC3" s="33"/>
      <c r="ND3" s="33"/>
      <c r="NE3" s="33"/>
      <c r="NF3" s="33"/>
      <c r="NG3" s="33"/>
      <c r="NH3" s="33"/>
      <c r="NI3" s="33"/>
      <c r="NJ3" s="33"/>
      <c r="NK3" s="33"/>
      <c r="NL3" s="33"/>
      <c r="NM3" s="33"/>
      <c r="NN3" s="33"/>
      <c r="NO3" s="33"/>
      <c r="NP3" s="33"/>
      <c r="NQ3" s="33"/>
      <c r="NR3" s="33"/>
      <c r="NS3" s="33"/>
      <c r="NT3" s="33"/>
      <c r="NU3" s="33"/>
      <c r="NV3" s="33"/>
      <c r="NW3" s="33"/>
      <c r="NX3" s="33"/>
      <c r="NY3" s="33"/>
      <c r="NZ3" s="33"/>
      <c r="OA3" s="33"/>
      <c r="OB3" s="33"/>
      <c r="OC3" s="33"/>
      <c r="OD3" s="33"/>
      <c r="OE3" s="33"/>
      <c r="OF3" s="33"/>
      <c r="OG3" s="33"/>
      <c r="OH3" s="33"/>
      <c r="OI3" s="33"/>
      <c r="OJ3" s="33"/>
      <c r="OK3" s="33"/>
      <c r="OL3" s="33"/>
      <c r="OM3" s="33"/>
      <c r="ON3" s="33"/>
      <c r="OO3" s="33"/>
      <c r="OP3" s="33"/>
      <c r="OQ3" s="33"/>
      <c r="OR3" s="33"/>
      <c r="OS3" s="33"/>
      <c r="OT3" s="33"/>
      <c r="OU3" s="33"/>
      <c r="OV3" s="33"/>
      <c r="OW3" s="33"/>
      <c r="OX3" s="33"/>
      <c r="OY3" s="33"/>
      <c r="OZ3" s="33"/>
      <c r="PA3" s="33"/>
      <c r="PB3" s="33"/>
      <c r="PC3" s="33"/>
      <c r="PD3" s="33"/>
      <c r="PE3" s="33"/>
      <c r="PF3" s="33"/>
      <c r="PG3" s="33"/>
      <c r="PH3" s="33"/>
      <c r="PI3" s="33"/>
      <c r="PJ3" s="33"/>
      <c r="PK3" s="33"/>
      <c r="PL3" s="33"/>
      <c r="PM3" s="33"/>
      <c r="PN3" s="33"/>
      <c r="PO3" s="33"/>
      <c r="PP3" s="33"/>
      <c r="PQ3" s="33"/>
      <c r="PR3" s="33"/>
      <c r="PS3" s="33"/>
      <c r="PT3" s="33"/>
      <c r="PU3" s="33"/>
      <c r="PV3" s="33"/>
      <c r="PW3" s="33"/>
      <c r="PX3" s="33"/>
      <c r="PY3" s="33"/>
      <c r="PZ3" s="33"/>
      <c r="QA3" s="33"/>
      <c r="QB3" s="33"/>
      <c r="QC3" s="33"/>
      <c r="QD3" s="33"/>
      <c r="QE3" s="33"/>
      <c r="QF3" s="33"/>
      <c r="QG3" s="33"/>
      <c r="QH3" s="33"/>
      <c r="QI3" s="33"/>
      <c r="QJ3" s="33"/>
      <c r="QK3" s="33"/>
      <c r="QL3" s="33"/>
      <c r="QM3" s="33"/>
      <c r="QN3" s="33"/>
      <c r="QO3" s="33"/>
      <c r="QP3" s="33"/>
      <c r="QQ3" s="33"/>
      <c r="QR3" s="33"/>
      <c r="QS3" s="33"/>
      <c r="QT3" s="33"/>
      <c r="QU3" s="33"/>
      <c r="QV3" s="33"/>
      <c r="QW3" s="33"/>
      <c r="QX3" s="33"/>
      <c r="QY3" s="33"/>
      <c r="QZ3" s="33"/>
      <c r="RA3" s="33"/>
      <c r="RB3" s="33"/>
      <c r="RC3" s="33"/>
      <c r="RD3" s="33"/>
      <c r="RE3" s="33"/>
      <c r="RF3" s="33"/>
      <c r="RG3" s="33"/>
      <c r="RH3" s="33"/>
      <c r="RI3" s="33"/>
      <c r="RJ3" s="33"/>
      <c r="RK3" s="33"/>
      <c r="RL3" s="33"/>
      <c r="RM3" s="33"/>
      <c r="RN3" s="33"/>
      <c r="RO3" s="33"/>
      <c r="RP3" s="33"/>
      <c r="RQ3" s="33"/>
      <c r="RR3" s="33"/>
      <c r="RS3" s="33"/>
      <c r="RT3" s="33"/>
      <c r="RU3" s="33"/>
      <c r="RV3" s="33"/>
      <c r="RW3" s="33"/>
      <c r="RX3" s="33"/>
      <c r="RY3" s="33"/>
      <c r="RZ3" s="33"/>
      <c r="SA3" s="33"/>
      <c r="SB3" s="33"/>
      <c r="SC3" s="33"/>
      <c r="SD3" s="33"/>
      <c r="SE3" s="33"/>
      <c r="SF3" s="33"/>
      <c r="SG3" s="33"/>
      <c r="SH3" s="33"/>
      <c r="SI3" s="33"/>
      <c r="SJ3" s="33"/>
      <c r="SK3" s="33"/>
      <c r="SL3" s="33"/>
      <c r="SM3" s="33"/>
      <c r="SN3" s="33"/>
      <c r="SO3" s="33"/>
      <c r="SP3" s="33"/>
      <c r="SQ3" s="33"/>
      <c r="SR3" s="33"/>
      <c r="SS3" s="33"/>
      <c r="ST3" s="33"/>
      <c r="SU3" s="33"/>
      <c r="SV3" s="33"/>
      <c r="SW3" s="33"/>
      <c r="SX3" s="33"/>
      <c r="SY3" s="33"/>
      <c r="SZ3" s="33"/>
      <c r="TA3" s="33"/>
      <c r="TB3" s="33"/>
      <c r="TC3" s="33"/>
      <c r="TD3" s="33"/>
      <c r="TE3" s="33"/>
      <c r="TF3" s="33"/>
      <c r="TG3" s="33"/>
      <c r="TH3" s="33"/>
      <c r="TI3" s="33"/>
      <c r="TJ3" s="33"/>
      <c r="TK3" s="33"/>
      <c r="TL3" s="33"/>
      <c r="TM3" s="33"/>
      <c r="TN3" s="33"/>
      <c r="TO3" s="33"/>
      <c r="TP3" s="33"/>
      <c r="TQ3" s="33"/>
      <c r="TR3" s="33"/>
      <c r="TS3" s="33"/>
      <c r="TT3" s="33"/>
      <c r="TU3" s="33"/>
      <c r="TV3" s="33"/>
      <c r="TW3" s="33"/>
      <c r="TX3" s="33"/>
      <c r="TY3" s="33"/>
      <c r="TZ3" s="33"/>
      <c r="UA3" s="33"/>
      <c r="UB3" s="33"/>
      <c r="UC3" s="33"/>
      <c r="UD3" s="33"/>
      <c r="UE3" s="33"/>
      <c r="UF3" s="33"/>
      <c r="UG3" s="33"/>
      <c r="UH3" s="33"/>
      <c r="UI3" s="33"/>
      <c r="UJ3" s="33"/>
      <c r="UK3" s="33"/>
      <c r="UL3" s="33"/>
      <c r="UM3" s="33"/>
    </row>
    <row r="4" spans="1:559" s="34" customFormat="1" ht="30" customHeight="1" thickBot="1">
      <c r="A4" s="48"/>
      <c r="B4" s="98"/>
      <c r="C4" s="98"/>
      <c r="D4" s="98"/>
      <c r="E4" s="98"/>
      <c r="F4" s="98"/>
      <c r="G4" s="98"/>
      <c r="H4" s="96"/>
      <c r="I4" s="207"/>
      <c r="J4" s="207"/>
      <c r="K4" s="207"/>
      <c r="L4" s="207"/>
      <c r="M4" s="207"/>
      <c r="N4" s="207"/>
      <c r="O4" s="207"/>
      <c r="P4" s="51"/>
      <c r="Q4" s="48"/>
      <c r="R4" s="594" t="s">
        <v>45</v>
      </c>
      <c r="S4" s="594"/>
      <c r="T4" s="594"/>
      <c r="U4" s="594"/>
      <c r="V4" s="594"/>
      <c r="W4" s="594"/>
      <c r="X4" s="594"/>
      <c r="Y4" s="48"/>
      <c r="Z4" s="51"/>
      <c r="AA4" s="51"/>
      <c r="AB4" s="51"/>
      <c r="AC4" s="51"/>
      <c r="AD4" s="51"/>
      <c r="AE4" s="51"/>
      <c r="AF4" s="51"/>
      <c r="AG4" s="51"/>
      <c r="AH4" s="51"/>
      <c r="AI4" s="51"/>
      <c r="AJ4" s="51"/>
      <c r="AK4" s="51"/>
      <c r="AL4" s="51"/>
      <c r="AM4" s="51"/>
      <c r="AN4" s="51"/>
      <c r="AO4" s="51"/>
      <c r="AP4" s="51"/>
      <c r="AQ4" s="51"/>
      <c r="AR4" s="51"/>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c r="FS4" s="33"/>
      <c r="FT4" s="33"/>
      <c r="FU4" s="33"/>
      <c r="FV4" s="33"/>
      <c r="FW4" s="33"/>
      <c r="FX4" s="33"/>
      <c r="FY4" s="33"/>
      <c r="FZ4" s="33"/>
      <c r="GA4" s="33"/>
      <c r="GB4" s="33"/>
      <c r="GC4" s="33"/>
      <c r="GD4" s="33"/>
      <c r="GE4" s="33"/>
      <c r="GF4" s="33"/>
      <c r="GG4" s="33"/>
      <c r="GH4" s="33"/>
      <c r="GI4" s="33"/>
      <c r="GJ4" s="33"/>
      <c r="GK4" s="33"/>
      <c r="GL4" s="33"/>
      <c r="GM4" s="33"/>
      <c r="GN4" s="33"/>
      <c r="GO4" s="33"/>
      <c r="GP4" s="33"/>
      <c r="GQ4" s="33"/>
      <c r="GR4" s="33"/>
      <c r="GS4" s="33"/>
      <c r="GT4" s="33"/>
      <c r="GU4" s="33"/>
      <c r="GV4" s="33"/>
      <c r="GW4" s="33"/>
      <c r="GX4" s="33"/>
      <c r="GY4" s="33"/>
      <c r="GZ4" s="33"/>
      <c r="HA4" s="33"/>
      <c r="HB4" s="33"/>
      <c r="HC4" s="33"/>
      <c r="HD4" s="33"/>
      <c r="HE4" s="33"/>
      <c r="HF4" s="33"/>
      <c r="HG4" s="33"/>
      <c r="HH4" s="33"/>
      <c r="HI4" s="33"/>
      <c r="HJ4" s="33"/>
      <c r="HK4" s="33"/>
      <c r="HL4" s="33"/>
      <c r="HM4" s="33"/>
      <c r="HN4" s="33"/>
      <c r="HO4" s="33"/>
      <c r="HP4" s="33"/>
      <c r="HQ4" s="33"/>
      <c r="HR4" s="33"/>
      <c r="HS4" s="33"/>
      <c r="HT4" s="33"/>
      <c r="HU4" s="33"/>
      <c r="HV4" s="33"/>
      <c r="HW4" s="33"/>
      <c r="HX4" s="33"/>
      <c r="HY4" s="33"/>
      <c r="HZ4" s="33"/>
      <c r="IA4" s="33"/>
      <c r="IB4" s="33"/>
      <c r="IC4" s="33"/>
      <c r="ID4" s="33"/>
      <c r="IE4" s="33"/>
      <c r="IF4" s="33"/>
      <c r="IG4" s="33"/>
      <c r="IH4" s="33"/>
      <c r="II4" s="33"/>
      <c r="IJ4" s="33"/>
      <c r="IK4" s="33"/>
      <c r="IL4" s="33"/>
      <c r="IM4" s="33"/>
      <c r="IN4" s="33"/>
      <c r="IO4" s="33"/>
      <c r="IP4" s="33"/>
      <c r="IQ4" s="33"/>
      <c r="IR4" s="33"/>
      <c r="IS4" s="33"/>
      <c r="IT4" s="33"/>
      <c r="IU4" s="33"/>
      <c r="IV4" s="33"/>
      <c r="IW4" s="33"/>
      <c r="IX4" s="33"/>
      <c r="IY4" s="33"/>
      <c r="IZ4" s="33"/>
      <c r="JA4" s="33"/>
      <c r="JB4" s="33"/>
      <c r="JC4" s="33"/>
      <c r="JD4" s="33"/>
      <c r="JE4" s="33"/>
      <c r="JF4" s="33"/>
      <c r="JG4" s="33"/>
      <c r="JH4" s="33"/>
      <c r="JI4" s="33"/>
      <c r="JJ4" s="33"/>
      <c r="JK4" s="33"/>
      <c r="JL4" s="33"/>
      <c r="JM4" s="33"/>
      <c r="JN4" s="33"/>
      <c r="JO4" s="33"/>
      <c r="JP4" s="33"/>
      <c r="JQ4" s="33"/>
      <c r="JR4" s="33"/>
      <c r="JS4" s="33"/>
      <c r="JT4" s="33"/>
      <c r="JU4" s="33"/>
      <c r="JV4" s="33"/>
      <c r="JW4" s="33"/>
      <c r="JX4" s="33"/>
      <c r="JY4" s="33"/>
      <c r="JZ4" s="33"/>
      <c r="KA4" s="33"/>
      <c r="KB4" s="33"/>
      <c r="KC4" s="33"/>
      <c r="KD4" s="33"/>
      <c r="KE4" s="33"/>
      <c r="KF4" s="33"/>
      <c r="KG4" s="33"/>
      <c r="KH4" s="33"/>
      <c r="KI4" s="33"/>
      <c r="KJ4" s="33"/>
      <c r="KK4" s="33"/>
      <c r="KL4" s="33"/>
      <c r="KM4" s="33"/>
      <c r="KN4" s="33"/>
      <c r="KO4" s="33"/>
      <c r="KP4" s="33"/>
      <c r="KQ4" s="33"/>
      <c r="KR4" s="33"/>
      <c r="KS4" s="33"/>
      <c r="KT4" s="33"/>
      <c r="KU4" s="33"/>
      <c r="KV4" s="33"/>
      <c r="KW4" s="33"/>
      <c r="KX4" s="33"/>
      <c r="KY4" s="33"/>
      <c r="KZ4" s="33"/>
      <c r="LA4" s="33"/>
      <c r="LB4" s="33"/>
      <c r="LC4" s="33"/>
      <c r="LD4" s="33"/>
      <c r="LE4" s="33"/>
      <c r="LF4" s="33"/>
      <c r="LG4" s="33"/>
      <c r="LH4" s="33"/>
      <c r="LI4" s="33"/>
      <c r="LJ4" s="33"/>
      <c r="LK4" s="33"/>
      <c r="LL4" s="33"/>
      <c r="LM4" s="33"/>
      <c r="LN4" s="33"/>
      <c r="LO4" s="33"/>
      <c r="LP4" s="33"/>
      <c r="LQ4" s="33"/>
      <c r="LR4" s="33"/>
      <c r="LS4" s="33"/>
      <c r="LT4" s="33"/>
      <c r="LU4" s="33"/>
      <c r="LV4" s="33"/>
      <c r="LW4" s="33"/>
      <c r="LX4" s="33"/>
      <c r="LY4" s="33"/>
      <c r="LZ4" s="33"/>
      <c r="MA4" s="33"/>
      <c r="MB4" s="33"/>
      <c r="MC4" s="33"/>
      <c r="MD4" s="33"/>
      <c r="ME4" s="33"/>
      <c r="MF4" s="33"/>
      <c r="MG4" s="33"/>
      <c r="MH4" s="33"/>
      <c r="MI4" s="33"/>
      <c r="MJ4" s="33"/>
      <c r="MK4" s="33"/>
      <c r="ML4" s="33"/>
      <c r="MM4" s="33"/>
      <c r="MN4" s="33"/>
      <c r="MO4" s="33"/>
      <c r="MP4" s="33"/>
      <c r="MQ4" s="33"/>
      <c r="MR4" s="33"/>
      <c r="MS4" s="33"/>
      <c r="MT4" s="33"/>
      <c r="MU4" s="33"/>
      <c r="MV4" s="33"/>
      <c r="MW4" s="33"/>
      <c r="MX4" s="33"/>
      <c r="MY4" s="33"/>
      <c r="MZ4" s="33"/>
      <c r="NA4" s="33"/>
      <c r="NB4" s="33"/>
      <c r="NC4" s="33"/>
      <c r="ND4" s="33"/>
      <c r="NE4" s="33"/>
      <c r="NF4" s="33"/>
      <c r="NG4" s="33"/>
      <c r="NH4" s="33"/>
      <c r="NI4" s="33"/>
      <c r="NJ4" s="33"/>
      <c r="NK4" s="33"/>
      <c r="NL4" s="33"/>
      <c r="NM4" s="33"/>
      <c r="NN4" s="33"/>
      <c r="NO4" s="33"/>
      <c r="NP4" s="33"/>
      <c r="NQ4" s="33"/>
      <c r="NR4" s="33"/>
      <c r="NS4" s="33"/>
      <c r="NT4" s="33"/>
      <c r="NU4" s="33"/>
      <c r="NV4" s="33"/>
      <c r="NW4" s="33"/>
      <c r="NX4" s="33"/>
      <c r="NY4" s="33"/>
      <c r="NZ4" s="33"/>
      <c r="OA4" s="33"/>
      <c r="OB4" s="33"/>
      <c r="OC4" s="33"/>
      <c r="OD4" s="33"/>
      <c r="OE4" s="33"/>
      <c r="OF4" s="33"/>
      <c r="OG4" s="33"/>
      <c r="OH4" s="33"/>
      <c r="OI4" s="33"/>
      <c r="OJ4" s="33"/>
      <c r="OK4" s="33"/>
      <c r="OL4" s="33"/>
      <c r="OM4" s="33"/>
      <c r="ON4" s="33"/>
      <c r="OO4" s="33"/>
      <c r="OP4" s="33"/>
      <c r="OQ4" s="33"/>
      <c r="OR4" s="33"/>
      <c r="OS4" s="33"/>
      <c r="OT4" s="33"/>
      <c r="OU4" s="33"/>
      <c r="OV4" s="33"/>
      <c r="OW4" s="33"/>
      <c r="OX4" s="33"/>
      <c r="OY4" s="33"/>
      <c r="OZ4" s="33"/>
      <c r="PA4" s="33"/>
      <c r="PB4" s="33"/>
      <c r="PC4" s="33"/>
      <c r="PD4" s="33"/>
      <c r="PE4" s="33"/>
      <c r="PF4" s="33"/>
      <c r="PG4" s="33"/>
      <c r="PH4" s="33"/>
      <c r="PI4" s="33"/>
      <c r="PJ4" s="33"/>
      <c r="PK4" s="33"/>
      <c r="PL4" s="33"/>
      <c r="PM4" s="33"/>
      <c r="PN4" s="33"/>
      <c r="PO4" s="33"/>
      <c r="PP4" s="33"/>
      <c r="PQ4" s="33"/>
      <c r="PR4" s="33"/>
      <c r="PS4" s="33"/>
      <c r="PT4" s="33"/>
      <c r="PU4" s="33"/>
      <c r="PV4" s="33"/>
      <c r="PW4" s="33"/>
      <c r="PX4" s="33"/>
      <c r="PY4" s="33"/>
      <c r="PZ4" s="33"/>
      <c r="QA4" s="33"/>
      <c r="QB4" s="33"/>
      <c r="QC4" s="33"/>
      <c r="QD4" s="33"/>
      <c r="QE4" s="33"/>
      <c r="QF4" s="33"/>
      <c r="QG4" s="33"/>
      <c r="QH4" s="33"/>
      <c r="QI4" s="33"/>
      <c r="QJ4" s="33"/>
      <c r="QK4" s="33"/>
      <c r="QL4" s="33"/>
      <c r="QM4" s="33"/>
      <c r="QN4" s="33"/>
      <c r="QO4" s="33"/>
      <c r="QP4" s="33"/>
      <c r="QQ4" s="33"/>
      <c r="QR4" s="33"/>
      <c r="QS4" s="33"/>
      <c r="QT4" s="33"/>
      <c r="QU4" s="33"/>
      <c r="QV4" s="33"/>
      <c r="QW4" s="33"/>
      <c r="QX4" s="33"/>
      <c r="QY4" s="33"/>
      <c r="QZ4" s="33"/>
      <c r="RA4" s="33"/>
      <c r="RB4" s="33"/>
      <c r="RC4" s="33"/>
      <c r="RD4" s="33"/>
      <c r="RE4" s="33"/>
      <c r="RF4" s="33"/>
      <c r="RG4" s="33"/>
      <c r="RH4" s="33"/>
      <c r="RI4" s="33"/>
      <c r="RJ4" s="33"/>
      <c r="RK4" s="33"/>
      <c r="RL4" s="33"/>
      <c r="RM4" s="33"/>
      <c r="RN4" s="33"/>
      <c r="RO4" s="33"/>
      <c r="RP4" s="33"/>
      <c r="RQ4" s="33"/>
      <c r="RR4" s="33"/>
      <c r="RS4" s="33"/>
      <c r="RT4" s="33"/>
      <c r="RU4" s="33"/>
      <c r="RV4" s="33"/>
      <c r="RW4" s="33"/>
      <c r="RX4" s="33"/>
      <c r="RY4" s="33"/>
      <c r="RZ4" s="33"/>
      <c r="SA4" s="33"/>
      <c r="SB4" s="33"/>
      <c r="SC4" s="33"/>
      <c r="SD4" s="33"/>
      <c r="SE4" s="33"/>
      <c r="SF4" s="33"/>
      <c r="SG4" s="33"/>
      <c r="SH4" s="33"/>
      <c r="SI4" s="33"/>
      <c r="SJ4" s="33"/>
      <c r="SK4" s="33"/>
      <c r="SL4" s="33"/>
      <c r="SM4" s="33"/>
      <c r="SN4" s="33"/>
      <c r="SO4" s="33"/>
      <c r="SP4" s="33"/>
      <c r="SQ4" s="33"/>
      <c r="SR4" s="33"/>
      <c r="SS4" s="33"/>
      <c r="ST4" s="33"/>
      <c r="SU4" s="33"/>
      <c r="SV4" s="33"/>
      <c r="SW4" s="33"/>
      <c r="SX4" s="33"/>
      <c r="SY4" s="33"/>
      <c r="SZ4" s="33"/>
      <c r="TA4" s="33"/>
      <c r="TB4" s="33"/>
      <c r="TC4" s="33"/>
      <c r="TD4" s="33"/>
      <c r="TE4" s="33"/>
      <c r="TF4" s="33"/>
      <c r="TG4" s="33"/>
      <c r="TH4" s="33"/>
      <c r="TI4" s="33"/>
      <c r="TJ4" s="33"/>
      <c r="TK4" s="33"/>
      <c r="TL4" s="33"/>
      <c r="TM4" s="33"/>
      <c r="TN4" s="33"/>
      <c r="TO4" s="33"/>
      <c r="TP4" s="33"/>
      <c r="TQ4" s="33"/>
      <c r="TR4" s="33"/>
      <c r="TS4" s="33"/>
      <c r="TT4" s="33"/>
      <c r="TU4" s="33"/>
      <c r="TV4" s="33"/>
      <c r="TW4" s="33"/>
      <c r="TX4" s="33"/>
      <c r="TY4" s="33"/>
      <c r="TZ4" s="33"/>
      <c r="UA4" s="33"/>
      <c r="UB4" s="33"/>
      <c r="UC4" s="33"/>
      <c r="UD4" s="33"/>
      <c r="UE4" s="33"/>
      <c r="UF4" s="33"/>
      <c r="UG4" s="33"/>
      <c r="UH4" s="33"/>
      <c r="UI4" s="33"/>
      <c r="UJ4" s="33"/>
      <c r="UK4" s="33"/>
      <c r="UL4" s="33"/>
      <c r="UM4" s="33"/>
    </row>
    <row r="5" spans="1:559" s="34" customFormat="1" ht="14.25" customHeight="1">
      <c r="A5" s="48"/>
      <c r="B5" s="98"/>
      <c r="C5" s="98"/>
      <c r="D5" s="98"/>
      <c r="E5" s="98"/>
      <c r="F5" s="98"/>
      <c r="G5" s="98"/>
      <c r="H5" s="96"/>
      <c r="I5" s="207"/>
      <c r="J5" s="207"/>
      <c r="K5" s="207"/>
      <c r="L5" s="207"/>
      <c r="M5" s="207"/>
      <c r="N5" s="207"/>
      <c r="O5" s="207"/>
      <c r="P5" s="51"/>
      <c r="Q5" s="48"/>
      <c r="R5" s="104"/>
      <c r="S5" s="105" t="s">
        <v>0</v>
      </c>
      <c r="T5" s="105" t="s">
        <v>7</v>
      </c>
      <c r="U5" s="105" t="s">
        <v>37</v>
      </c>
      <c r="V5" s="105" t="s">
        <v>0</v>
      </c>
      <c r="W5" s="105" t="s">
        <v>43</v>
      </c>
      <c r="X5" s="106" t="s">
        <v>37</v>
      </c>
      <c r="Y5" s="48"/>
      <c r="Z5" s="51"/>
      <c r="AA5" s="51"/>
      <c r="AB5" s="51"/>
      <c r="AC5" s="51"/>
      <c r="AD5" s="51"/>
      <c r="AE5" s="51"/>
      <c r="AF5" s="51"/>
      <c r="AG5" s="51"/>
      <c r="AH5" s="51"/>
      <c r="AI5" s="51"/>
      <c r="AJ5" s="51"/>
      <c r="AK5" s="51"/>
      <c r="AL5" s="51"/>
      <c r="AM5" s="51"/>
      <c r="AN5" s="51"/>
      <c r="AO5" s="51"/>
      <c r="AP5" s="51"/>
      <c r="AQ5" s="51"/>
      <c r="AR5" s="51"/>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c r="GR5" s="33"/>
      <c r="GS5" s="33"/>
      <c r="GT5" s="33"/>
      <c r="GU5" s="33"/>
      <c r="GV5" s="33"/>
      <c r="GW5" s="33"/>
      <c r="GX5" s="33"/>
      <c r="GY5" s="33"/>
      <c r="GZ5" s="33"/>
      <c r="HA5" s="33"/>
      <c r="HB5" s="33"/>
      <c r="HC5" s="33"/>
      <c r="HD5" s="33"/>
      <c r="HE5" s="33"/>
      <c r="HF5" s="33"/>
      <c r="HG5" s="33"/>
      <c r="HH5" s="33"/>
      <c r="HI5" s="33"/>
      <c r="HJ5" s="33"/>
      <c r="HK5" s="33"/>
      <c r="HL5" s="33"/>
      <c r="HM5" s="33"/>
      <c r="HN5" s="33"/>
      <c r="HO5" s="33"/>
      <c r="HP5" s="33"/>
      <c r="HQ5" s="33"/>
      <c r="HR5" s="33"/>
      <c r="HS5" s="33"/>
      <c r="HT5" s="33"/>
      <c r="HU5" s="33"/>
      <c r="HV5" s="33"/>
      <c r="HW5" s="33"/>
      <c r="HX5" s="33"/>
      <c r="HY5" s="33"/>
      <c r="HZ5" s="33"/>
      <c r="IA5" s="33"/>
      <c r="IB5" s="33"/>
      <c r="IC5" s="33"/>
      <c r="ID5" s="33"/>
      <c r="IE5" s="33"/>
      <c r="IF5" s="33"/>
      <c r="IG5" s="33"/>
      <c r="IH5" s="33"/>
      <c r="II5" s="33"/>
      <c r="IJ5" s="33"/>
      <c r="IK5" s="33"/>
      <c r="IL5" s="33"/>
      <c r="IM5" s="33"/>
      <c r="IN5" s="33"/>
      <c r="IO5" s="33"/>
      <c r="IP5" s="33"/>
      <c r="IQ5" s="33"/>
      <c r="IR5" s="33"/>
      <c r="IS5" s="33"/>
      <c r="IT5" s="33"/>
      <c r="IU5" s="33"/>
      <c r="IV5" s="33"/>
      <c r="IW5" s="33"/>
      <c r="IX5" s="33"/>
      <c r="IY5" s="33"/>
      <c r="IZ5" s="33"/>
      <c r="JA5" s="33"/>
      <c r="JB5" s="33"/>
      <c r="JC5" s="33"/>
      <c r="JD5" s="33"/>
      <c r="JE5" s="33"/>
      <c r="JF5" s="33"/>
      <c r="JG5" s="33"/>
      <c r="JH5" s="33"/>
      <c r="JI5" s="33"/>
      <c r="JJ5" s="33"/>
      <c r="JK5" s="33"/>
      <c r="JL5" s="33"/>
      <c r="JM5" s="33"/>
      <c r="JN5" s="33"/>
      <c r="JO5" s="33"/>
      <c r="JP5" s="33"/>
      <c r="JQ5" s="33"/>
      <c r="JR5" s="33"/>
      <c r="JS5" s="33"/>
      <c r="JT5" s="33"/>
      <c r="JU5" s="33"/>
      <c r="JV5" s="33"/>
      <c r="JW5" s="33"/>
      <c r="JX5" s="33"/>
      <c r="JY5" s="33"/>
      <c r="JZ5" s="33"/>
      <c r="KA5" s="33"/>
      <c r="KB5" s="33"/>
      <c r="KC5" s="33"/>
      <c r="KD5" s="33"/>
      <c r="KE5" s="33"/>
      <c r="KF5" s="33"/>
      <c r="KG5" s="33"/>
      <c r="KH5" s="33"/>
      <c r="KI5" s="33"/>
      <c r="KJ5" s="33"/>
      <c r="KK5" s="33"/>
      <c r="KL5" s="33"/>
      <c r="KM5" s="33"/>
      <c r="KN5" s="33"/>
      <c r="KO5" s="33"/>
      <c r="KP5" s="33"/>
      <c r="KQ5" s="33"/>
      <c r="KR5" s="33"/>
      <c r="KS5" s="33"/>
      <c r="KT5" s="33"/>
      <c r="KU5" s="33"/>
      <c r="KV5" s="33"/>
      <c r="KW5" s="33"/>
      <c r="KX5" s="33"/>
      <c r="KY5" s="33"/>
      <c r="KZ5" s="33"/>
      <c r="LA5" s="33"/>
      <c r="LB5" s="33"/>
      <c r="LC5" s="33"/>
      <c r="LD5" s="33"/>
      <c r="LE5" s="33"/>
      <c r="LF5" s="33"/>
      <c r="LG5" s="33"/>
      <c r="LH5" s="33"/>
      <c r="LI5" s="33"/>
      <c r="LJ5" s="33"/>
      <c r="LK5" s="33"/>
      <c r="LL5" s="33"/>
      <c r="LM5" s="33"/>
      <c r="LN5" s="33"/>
      <c r="LO5" s="33"/>
      <c r="LP5" s="33"/>
      <c r="LQ5" s="33"/>
      <c r="LR5" s="33"/>
      <c r="LS5" s="33"/>
      <c r="LT5" s="33"/>
      <c r="LU5" s="33"/>
      <c r="LV5" s="33"/>
      <c r="LW5" s="33"/>
      <c r="LX5" s="33"/>
      <c r="LY5" s="33"/>
      <c r="LZ5" s="33"/>
      <c r="MA5" s="33"/>
      <c r="MB5" s="33"/>
      <c r="MC5" s="33"/>
      <c r="MD5" s="33"/>
      <c r="ME5" s="33"/>
      <c r="MF5" s="33"/>
      <c r="MG5" s="33"/>
      <c r="MH5" s="33"/>
      <c r="MI5" s="33"/>
      <c r="MJ5" s="33"/>
      <c r="MK5" s="33"/>
      <c r="ML5" s="33"/>
      <c r="MM5" s="33"/>
      <c r="MN5" s="33"/>
      <c r="MO5" s="33"/>
      <c r="MP5" s="33"/>
      <c r="MQ5" s="33"/>
      <c r="MR5" s="33"/>
      <c r="MS5" s="33"/>
      <c r="MT5" s="33"/>
      <c r="MU5" s="33"/>
      <c r="MV5" s="33"/>
      <c r="MW5" s="33"/>
      <c r="MX5" s="33"/>
      <c r="MY5" s="33"/>
      <c r="MZ5" s="33"/>
      <c r="NA5" s="33"/>
      <c r="NB5" s="33"/>
      <c r="NC5" s="33"/>
      <c r="ND5" s="33"/>
      <c r="NE5" s="33"/>
      <c r="NF5" s="33"/>
      <c r="NG5" s="33"/>
      <c r="NH5" s="33"/>
      <c r="NI5" s="33"/>
      <c r="NJ5" s="33"/>
      <c r="NK5" s="33"/>
      <c r="NL5" s="33"/>
      <c r="NM5" s="33"/>
      <c r="NN5" s="33"/>
      <c r="NO5" s="33"/>
      <c r="NP5" s="33"/>
      <c r="NQ5" s="33"/>
      <c r="NR5" s="33"/>
      <c r="NS5" s="33"/>
      <c r="NT5" s="33"/>
      <c r="NU5" s="33"/>
      <c r="NV5" s="33"/>
      <c r="NW5" s="33"/>
      <c r="NX5" s="33"/>
      <c r="NY5" s="33"/>
      <c r="NZ5" s="33"/>
      <c r="OA5" s="33"/>
      <c r="OB5" s="33"/>
      <c r="OC5" s="33"/>
      <c r="OD5" s="33"/>
      <c r="OE5" s="33"/>
      <c r="OF5" s="33"/>
      <c r="OG5" s="33"/>
      <c r="OH5" s="33"/>
      <c r="OI5" s="33"/>
      <c r="OJ5" s="33"/>
      <c r="OK5" s="33"/>
      <c r="OL5" s="33"/>
      <c r="OM5" s="33"/>
      <c r="ON5" s="33"/>
      <c r="OO5" s="33"/>
      <c r="OP5" s="33"/>
      <c r="OQ5" s="33"/>
      <c r="OR5" s="33"/>
      <c r="OS5" s="33"/>
      <c r="OT5" s="33"/>
      <c r="OU5" s="33"/>
      <c r="OV5" s="33"/>
      <c r="OW5" s="33"/>
      <c r="OX5" s="33"/>
      <c r="OY5" s="33"/>
      <c r="OZ5" s="33"/>
      <c r="PA5" s="33"/>
      <c r="PB5" s="33"/>
      <c r="PC5" s="33"/>
      <c r="PD5" s="33"/>
      <c r="PE5" s="33"/>
      <c r="PF5" s="33"/>
      <c r="PG5" s="33"/>
      <c r="PH5" s="33"/>
      <c r="PI5" s="33"/>
      <c r="PJ5" s="33"/>
      <c r="PK5" s="33"/>
      <c r="PL5" s="33"/>
      <c r="PM5" s="33"/>
      <c r="PN5" s="33"/>
      <c r="PO5" s="33"/>
      <c r="PP5" s="33"/>
      <c r="PQ5" s="33"/>
      <c r="PR5" s="33"/>
      <c r="PS5" s="33"/>
      <c r="PT5" s="33"/>
      <c r="PU5" s="33"/>
      <c r="PV5" s="33"/>
      <c r="PW5" s="33"/>
      <c r="PX5" s="33"/>
      <c r="PY5" s="33"/>
      <c r="PZ5" s="33"/>
      <c r="QA5" s="33"/>
      <c r="QB5" s="33"/>
      <c r="QC5" s="33"/>
      <c r="QD5" s="33"/>
      <c r="QE5" s="33"/>
      <c r="QF5" s="33"/>
      <c r="QG5" s="33"/>
      <c r="QH5" s="33"/>
      <c r="QI5" s="33"/>
      <c r="QJ5" s="33"/>
      <c r="QK5" s="33"/>
      <c r="QL5" s="33"/>
      <c r="QM5" s="33"/>
      <c r="QN5" s="33"/>
      <c r="QO5" s="33"/>
      <c r="QP5" s="33"/>
      <c r="QQ5" s="33"/>
      <c r="QR5" s="33"/>
      <c r="QS5" s="33"/>
      <c r="QT5" s="33"/>
      <c r="QU5" s="33"/>
      <c r="QV5" s="33"/>
      <c r="QW5" s="33"/>
      <c r="QX5" s="33"/>
      <c r="QY5" s="33"/>
      <c r="QZ5" s="33"/>
      <c r="RA5" s="33"/>
      <c r="RB5" s="33"/>
      <c r="RC5" s="33"/>
      <c r="RD5" s="33"/>
      <c r="RE5" s="33"/>
      <c r="RF5" s="33"/>
      <c r="RG5" s="33"/>
      <c r="RH5" s="33"/>
      <c r="RI5" s="33"/>
      <c r="RJ5" s="33"/>
      <c r="RK5" s="33"/>
      <c r="RL5" s="33"/>
      <c r="RM5" s="33"/>
      <c r="RN5" s="33"/>
      <c r="RO5" s="33"/>
      <c r="RP5" s="33"/>
      <c r="RQ5" s="33"/>
      <c r="RR5" s="33"/>
      <c r="RS5" s="33"/>
      <c r="RT5" s="33"/>
      <c r="RU5" s="33"/>
      <c r="RV5" s="33"/>
      <c r="RW5" s="33"/>
      <c r="RX5" s="33"/>
      <c r="RY5" s="33"/>
      <c r="RZ5" s="33"/>
      <c r="SA5" s="33"/>
      <c r="SB5" s="33"/>
      <c r="SC5" s="33"/>
      <c r="SD5" s="33"/>
      <c r="SE5" s="33"/>
      <c r="SF5" s="33"/>
      <c r="SG5" s="33"/>
      <c r="SH5" s="33"/>
      <c r="SI5" s="33"/>
      <c r="SJ5" s="33"/>
      <c r="SK5" s="33"/>
      <c r="SL5" s="33"/>
      <c r="SM5" s="33"/>
      <c r="SN5" s="33"/>
      <c r="SO5" s="33"/>
      <c r="SP5" s="33"/>
      <c r="SQ5" s="33"/>
      <c r="SR5" s="33"/>
      <c r="SS5" s="33"/>
      <c r="ST5" s="33"/>
      <c r="SU5" s="33"/>
      <c r="SV5" s="33"/>
      <c r="SW5" s="33"/>
      <c r="SX5" s="33"/>
      <c r="SY5" s="33"/>
      <c r="SZ5" s="33"/>
      <c r="TA5" s="33"/>
      <c r="TB5" s="33"/>
      <c r="TC5" s="33"/>
      <c r="TD5" s="33"/>
      <c r="TE5" s="33"/>
      <c r="TF5" s="33"/>
      <c r="TG5" s="33"/>
      <c r="TH5" s="33"/>
      <c r="TI5" s="33"/>
      <c r="TJ5" s="33"/>
      <c r="TK5" s="33"/>
      <c r="TL5" s="33"/>
      <c r="TM5" s="33"/>
      <c r="TN5" s="33"/>
      <c r="TO5" s="33"/>
      <c r="TP5" s="33"/>
      <c r="TQ5" s="33"/>
      <c r="TR5" s="33"/>
      <c r="TS5" s="33"/>
      <c r="TT5" s="33"/>
      <c r="TU5" s="33"/>
      <c r="TV5" s="33"/>
      <c r="TW5" s="33"/>
      <c r="TX5" s="33"/>
      <c r="TY5" s="33"/>
      <c r="TZ5" s="33"/>
      <c r="UA5" s="33"/>
      <c r="UB5" s="33"/>
      <c r="UC5" s="33"/>
      <c r="UD5" s="33"/>
      <c r="UE5" s="33"/>
      <c r="UF5" s="33"/>
      <c r="UG5" s="33"/>
      <c r="UH5" s="33"/>
      <c r="UI5" s="33"/>
      <c r="UJ5" s="33"/>
      <c r="UK5" s="33"/>
      <c r="UL5" s="33"/>
      <c r="UM5" s="33"/>
    </row>
    <row r="6" spans="1:559" s="34" customFormat="1" ht="28.5" customHeight="1">
      <c r="A6" s="48"/>
      <c r="B6" s="186"/>
      <c r="C6" s="187" t="s">
        <v>40</v>
      </c>
      <c r="D6" s="187" t="s">
        <v>41</v>
      </c>
      <c r="E6" s="187" t="s">
        <v>168</v>
      </c>
      <c r="F6" s="187" t="s">
        <v>169</v>
      </c>
      <c r="G6" s="398"/>
      <c r="H6" s="188"/>
      <c r="I6" s="186"/>
      <c r="J6" s="187" t="s">
        <v>40</v>
      </c>
      <c r="K6" s="187" t="s">
        <v>41</v>
      </c>
      <c r="L6" s="187" t="s">
        <v>168</v>
      </c>
      <c r="M6" s="187" t="s">
        <v>169</v>
      </c>
      <c r="N6" s="398"/>
      <c r="O6" s="97"/>
      <c r="P6" s="51"/>
      <c r="Q6" s="48"/>
      <c r="R6" s="102" t="s">
        <v>40</v>
      </c>
      <c r="S6" s="163">
        <f>C7</f>
        <v>44.1</v>
      </c>
      <c r="T6" s="189">
        <f>C8</f>
        <v>69.7</v>
      </c>
      <c r="U6" s="190">
        <f>C9</f>
        <v>72.900000000000006</v>
      </c>
      <c r="V6" s="209">
        <f>S6/U6</f>
        <v>0.60493827160493829</v>
      </c>
      <c r="W6" s="209">
        <f>T6/U6</f>
        <v>0.95610425240054864</v>
      </c>
      <c r="X6" s="205">
        <v>1</v>
      </c>
      <c r="Y6" s="48"/>
      <c r="Z6" s="51"/>
      <c r="AA6" s="51"/>
      <c r="AB6" s="51"/>
      <c r="AC6" s="51"/>
      <c r="AD6" s="51"/>
      <c r="AE6" s="51"/>
      <c r="AF6" s="51"/>
      <c r="AG6" s="51"/>
      <c r="AH6" s="51"/>
      <c r="AI6" s="51"/>
      <c r="AJ6" s="51"/>
      <c r="AK6" s="51"/>
      <c r="AL6" s="51"/>
      <c r="AM6" s="51"/>
      <c r="AN6" s="51"/>
      <c r="AO6" s="51"/>
      <c r="AP6" s="51"/>
      <c r="AQ6" s="51"/>
      <c r="AR6" s="51"/>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c r="GH6" s="33"/>
      <c r="GI6" s="33"/>
      <c r="GJ6" s="33"/>
      <c r="GK6" s="33"/>
      <c r="GL6" s="33"/>
      <c r="GM6" s="33"/>
      <c r="GN6" s="33"/>
      <c r="GO6" s="33"/>
      <c r="GP6" s="33"/>
      <c r="GQ6" s="33"/>
      <c r="GR6" s="33"/>
      <c r="GS6" s="33"/>
      <c r="GT6" s="33"/>
      <c r="GU6" s="33"/>
      <c r="GV6" s="33"/>
      <c r="GW6" s="33"/>
      <c r="GX6" s="33"/>
      <c r="GY6" s="33"/>
      <c r="GZ6" s="33"/>
      <c r="HA6" s="33"/>
      <c r="HB6" s="33"/>
      <c r="HC6" s="33"/>
      <c r="HD6" s="33"/>
      <c r="HE6" s="33"/>
      <c r="HF6" s="33"/>
      <c r="HG6" s="33"/>
      <c r="HH6" s="33"/>
      <c r="HI6" s="33"/>
      <c r="HJ6" s="33"/>
      <c r="HK6" s="33"/>
      <c r="HL6" s="33"/>
      <c r="HM6" s="33"/>
      <c r="HN6" s="33"/>
      <c r="HO6" s="33"/>
      <c r="HP6" s="33"/>
      <c r="HQ6" s="33"/>
      <c r="HR6" s="33"/>
      <c r="HS6" s="33"/>
      <c r="HT6" s="33"/>
      <c r="HU6" s="33"/>
      <c r="HV6" s="33"/>
      <c r="HW6" s="33"/>
      <c r="HX6" s="33"/>
      <c r="HY6" s="33"/>
      <c r="HZ6" s="33"/>
      <c r="IA6" s="33"/>
      <c r="IB6" s="33"/>
      <c r="IC6" s="33"/>
      <c r="ID6" s="33"/>
      <c r="IE6" s="33"/>
      <c r="IF6" s="33"/>
      <c r="IG6" s="33"/>
      <c r="IH6" s="33"/>
      <c r="II6" s="33"/>
      <c r="IJ6" s="33"/>
      <c r="IK6" s="33"/>
      <c r="IL6" s="33"/>
      <c r="IM6" s="33"/>
      <c r="IN6" s="33"/>
      <c r="IO6" s="33"/>
      <c r="IP6" s="33"/>
      <c r="IQ6" s="33"/>
      <c r="IR6" s="33"/>
      <c r="IS6" s="33"/>
      <c r="IT6" s="33"/>
      <c r="IU6" s="33"/>
      <c r="IV6" s="33"/>
      <c r="IW6" s="33"/>
      <c r="IX6" s="33"/>
      <c r="IY6" s="33"/>
      <c r="IZ6" s="33"/>
      <c r="JA6" s="33"/>
      <c r="JB6" s="33"/>
      <c r="JC6" s="33"/>
      <c r="JD6" s="33"/>
      <c r="JE6" s="33"/>
      <c r="JF6" s="33"/>
      <c r="JG6" s="33"/>
      <c r="JH6" s="33"/>
      <c r="JI6" s="33"/>
      <c r="JJ6" s="33"/>
      <c r="JK6" s="33"/>
      <c r="JL6" s="33"/>
      <c r="JM6" s="33"/>
      <c r="JN6" s="33"/>
      <c r="JO6" s="33"/>
      <c r="JP6" s="33"/>
      <c r="JQ6" s="33"/>
      <c r="JR6" s="33"/>
      <c r="JS6" s="33"/>
      <c r="JT6" s="33"/>
      <c r="JU6" s="33"/>
      <c r="JV6" s="33"/>
      <c r="JW6" s="33"/>
      <c r="JX6" s="33"/>
      <c r="JY6" s="33"/>
      <c r="JZ6" s="33"/>
      <c r="KA6" s="33"/>
      <c r="KB6" s="33"/>
      <c r="KC6" s="33"/>
      <c r="KD6" s="33"/>
      <c r="KE6" s="33"/>
      <c r="KF6" s="33"/>
      <c r="KG6" s="33"/>
      <c r="KH6" s="33"/>
      <c r="KI6" s="33"/>
      <c r="KJ6" s="33"/>
      <c r="KK6" s="33"/>
      <c r="KL6" s="33"/>
      <c r="KM6" s="33"/>
      <c r="KN6" s="33"/>
      <c r="KO6" s="33"/>
      <c r="KP6" s="33"/>
      <c r="KQ6" s="33"/>
      <c r="KR6" s="33"/>
      <c r="KS6" s="33"/>
      <c r="KT6" s="33"/>
      <c r="KU6" s="33"/>
      <c r="KV6" s="33"/>
      <c r="KW6" s="33"/>
      <c r="KX6" s="33"/>
      <c r="KY6" s="33"/>
      <c r="KZ6" s="33"/>
      <c r="LA6" s="33"/>
      <c r="LB6" s="33"/>
      <c r="LC6" s="33"/>
      <c r="LD6" s="33"/>
      <c r="LE6" s="33"/>
      <c r="LF6" s="33"/>
      <c r="LG6" s="33"/>
      <c r="LH6" s="33"/>
      <c r="LI6" s="33"/>
      <c r="LJ6" s="33"/>
      <c r="LK6" s="33"/>
      <c r="LL6" s="33"/>
      <c r="LM6" s="33"/>
      <c r="LN6" s="33"/>
      <c r="LO6" s="33"/>
      <c r="LP6" s="33"/>
      <c r="LQ6" s="33"/>
      <c r="LR6" s="33"/>
      <c r="LS6" s="33"/>
      <c r="LT6" s="33"/>
      <c r="LU6" s="33"/>
      <c r="LV6" s="33"/>
      <c r="LW6" s="33"/>
      <c r="LX6" s="33"/>
      <c r="LY6" s="33"/>
      <c r="LZ6" s="33"/>
      <c r="MA6" s="33"/>
      <c r="MB6" s="33"/>
      <c r="MC6" s="33"/>
      <c r="MD6" s="33"/>
      <c r="ME6" s="33"/>
      <c r="MF6" s="33"/>
      <c r="MG6" s="33"/>
      <c r="MH6" s="33"/>
      <c r="MI6" s="33"/>
      <c r="MJ6" s="33"/>
      <c r="MK6" s="33"/>
      <c r="ML6" s="33"/>
      <c r="MM6" s="33"/>
      <c r="MN6" s="33"/>
      <c r="MO6" s="33"/>
      <c r="MP6" s="33"/>
      <c r="MQ6" s="33"/>
      <c r="MR6" s="33"/>
      <c r="MS6" s="33"/>
      <c r="MT6" s="33"/>
      <c r="MU6" s="33"/>
      <c r="MV6" s="33"/>
      <c r="MW6" s="33"/>
      <c r="MX6" s="33"/>
      <c r="MY6" s="33"/>
      <c r="MZ6" s="33"/>
      <c r="NA6" s="33"/>
      <c r="NB6" s="33"/>
      <c r="NC6" s="33"/>
      <c r="ND6" s="33"/>
      <c r="NE6" s="33"/>
      <c r="NF6" s="33"/>
      <c r="NG6" s="33"/>
      <c r="NH6" s="33"/>
      <c r="NI6" s="33"/>
      <c r="NJ6" s="33"/>
      <c r="NK6" s="33"/>
      <c r="NL6" s="33"/>
      <c r="NM6" s="33"/>
      <c r="NN6" s="33"/>
      <c r="NO6" s="33"/>
      <c r="NP6" s="33"/>
      <c r="NQ6" s="33"/>
      <c r="NR6" s="33"/>
      <c r="NS6" s="33"/>
      <c r="NT6" s="33"/>
      <c r="NU6" s="33"/>
      <c r="NV6" s="33"/>
      <c r="NW6" s="33"/>
      <c r="NX6" s="33"/>
      <c r="NY6" s="33"/>
      <c r="NZ6" s="33"/>
      <c r="OA6" s="33"/>
      <c r="OB6" s="33"/>
      <c r="OC6" s="33"/>
      <c r="OD6" s="33"/>
      <c r="OE6" s="33"/>
      <c r="OF6" s="33"/>
      <c r="OG6" s="33"/>
      <c r="OH6" s="33"/>
      <c r="OI6" s="33"/>
      <c r="OJ6" s="33"/>
      <c r="OK6" s="33"/>
      <c r="OL6" s="33"/>
      <c r="OM6" s="33"/>
      <c r="ON6" s="33"/>
      <c r="OO6" s="33"/>
      <c r="OP6" s="33"/>
      <c r="OQ6" s="33"/>
      <c r="OR6" s="33"/>
      <c r="OS6" s="33"/>
      <c r="OT6" s="33"/>
      <c r="OU6" s="33"/>
      <c r="OV6" s="33"/>
      <c r="OW6" s="33"/>
      <c r="OX6" s="33"/>
      <c r="OY6" s="33"/>
      <c r="OZ6" s="33"/>
      <c r="PA6" s="33"/>
      <c r="PB6" s="33"/>
      <c r="PC6" s="33"/>
      <c r="PD6" s="33"/>
      <c r="PE6" s="33"/>
      <c r="PF6" s="33"/>
      <c r="PG6" s="33"/>
      <c r="PH6" s="33"/>
      <c r="PI6" s="33"/>
      <c r="PJ6" s="33"/>
      <c r="PK6" s="33"/>
      <c r="PL6" s="33"/>
      <c r="PM6" s="33"/>
      <c r="PN6" s="33"/>
      <c r="PO6" s="33"/>
      <c r="PP6" s="33"/>
      <c r="PQ6" s="33"/>
      <c r="PR6" s="33"/>
      <c r="PS6" s="33"/>
      <c r="PT6" s="33"/>
      <c r="PU6" s="33"/>
      <c r="PV6" s="33"/>
      <c r="PW6" s="33"/>
      <c r="PX6" s="33"/>
      <c r="PY6" s="33"/>
      <c r="PZ6" s="33"/>
      <c r="QA6" s="33"/>
      <c r="QB6" s="33"/>
      <c r="QC6" s="33"/>
      <c r="QD6" s="33"/>
      <c r="QE6" s="33"/>
      <c r="QF6" s="33"/>
      <c r="QG6" s="33"/>
      <c r="QH6" s="33"/>
      <c r="QI6" s="33"/>
      <c r="QJ6" s="33"/>
      <c r="QK6" s="33"/>
      <c r="QL6" s="33"/>
      <c r="QM6" s="33"/>
      <c r="QN6" s="33"/>
      <c r="QO6" s="33"/>
      <c r="QP6" s="33"/>
      <c r="QQ6" s="33"/>
      <c r="QR6" s="33"/>
      <c r="QS6" s="33"/>
      <c r="QT6" s="33"/>
      <c r="QU6" s="33"/>
      <c r="QV6" s="33"/>
      <c r="QW6" s="33"/>
      <c r="QX6" s="33"/>
      <c r="QY6" s="33"/>
      <c r="QZ6" s="33"/>
      <c r="RA6" s="33"/>
      <c r="RB6" s="33"/>
      <c r="RC6" s="33"/>
      <c r="RD6" s="33"/>
      <c r="RE6" s="33"/>
      <c r="RF6" s="33"/>
      <c r="RG6" s="33"/>
      <c r="RH6" s="33"/>
      <c r="RI6" s="33"/>
      <c r="RJ6" s="33"/>
      <c r="RK6" s="33"/>
      <c r="RL6" s="33"/>
      <c r="RM6" s="33"/>
      <c r="RN6" s="33"/>
      <c r="RO6" s="33"/>
      <c r="RP6" s="33"/>
      <c r="RQ6" s="33"/>
      <c r="RR6" s="33"/>
      <c r="RS6" s="33"/>
      <c r="RT6" s="33"/>
      <c r="RU6" s="33"/>
      <c r="RV6" s="33"/>
      <c r="RW6" s="33"/>
      <c r="RX6" s="33"/>
      <c r="RY6" s="33"/>
      <c r="RZ6" s="33"/>
      <c r="SA6" s="33"/>
      <c r="SB6" s="33"/>
      <c r="SC6" s="33"/>
      <c r="SD6" s="33"/>
      <c r="SE6" s="33"/>
      <c r="SF6" s="33"/>
      <c r="SG6" s="33"/>
      <c r="SH6" s="33"/>
      <c r="SI6" s="33"/>
      <c r="SJ6" s="33"/>
      <c r="SK6" s="33"/>
      <c r="SL6" s="33"/>
      <c r="SM6" s="33"/>
      <c r="SN6" s="33"/>
      <c r="SO6" s="33"/>
      <c r="SP6" s="33"/>
      <c r="SQ6" s="33"/>
      <c r="SR6" s="33"/>
      <c r="SS6" s="33"/>
      <c r="ST6" s="33"/>
      <c r="SU6" s="33"/>
      <c r="SV6" s="33"/>
      <c r="SW6" s="33"/>
      <c r="SX6" s="33"/>
      <c r="SY6" s="33"/>
      <c r="SZ6" s="33"/>
      <c r="TA6" s="33"/>
      <c r="TB6" s="33"/>
      <c r="TC6" s="33"/>
      <c r="TD6" s="33"/>
      <c r="TE6" s="33"/>
      <c r="TF6" s="33"/>
      <c r="TG6" s="33"/>
      <c r="TH6" s="33"/>
      <c r="TI6" s="33"/>
      <c r="TJ6" s="33"/>
      <c r="TK6" s="33"/>
      <c r="TL6" s="33"/>
      <c r="TM6" s="33"/>
      <c r="TN6" s="33"/>
      <c r="TO6" s="33"/>
      <c r="TP6" s="33"/>
      <c r="TQ6" s="33"/>
      <c r="TR6" s="33"/>
      <c r="TS6" s="33"/>
      <c r="TT6" s="33"/>
      <c r="TU6" s="33"/>
      <c r="TV6" s="33"/>
      <c r="TW6" s="33"/>
      <c r="TX6" s="33"/>
      <c r="TY6" s="33"/>
      <c r="TZ6" s="33"/>
      <c r="UA6" s="33"/>
      <c r="UB6" s="33"/>
      <c r="UC6" s="33"/>
      <c r="UD6" s="33"/>
      <c r="UE6" s="33"/>
      <c r="UF6" s="33"/>
      <c r="UG6" s="33"/>
      <c r="UH6" s="33"/>
      <c r="UI6" s="33"/>
      <c r="UJ6" s="33"/>
      <c r="UK6" s="33"/>
      <c r="UL6" s="33"/>
      <c r="UM6" s="33"/>
    </row>
    <row r="7" spans="1:559" s="34" customFormat="1" ht="24.75" customHeight="1">
      <c r="A7" s="48"/>
      <c r="B7" s="186" t="s">
        <v>0</v>
      </c>
      <c r="C7" s="107">
        <f>入力シート!F7</f>
        <v>44.1</v>
      </c>
      <c r="D7" s="107">
        <f>入力シート!L7</f>
        <v>35.6</v>
      </c>
      <c r="E7" s="107">
        <f>入力シート!F15</f>
        <v>57.6</v>
      </c>
      <c r="F7" s="107">
        <f>入力シート!L15</f>
        <v>24.8</v>
      </c>
      <c r="G7" s="399"/>
      <c r="H7" s="188"/>
      <c r="I7" s="186" t="s">
        <v>0</v>
      </c>
      <c r="J7" s="107">
        <f>入力シート!F8</f>
        <v>5.6</v>
      </c>
      <c r="K7" s="107">
        <f>入力シート!L8</f>
        <v>9.5</v>
      </c>
      <c r="L7" s="107">
        <f>入力シート!F16</f>
        <v>3.1</v>
      </c>
      <c r="M7" s="107">
        <f>入力シート!L16</f>
        <v>9</v>
      </c>
      <c r="N7" s="399"/>
      <c r="O7" s="97"/>
      <c r="P7" s="51"/>
      <c r="Q7" s="48"/>
      <c r="R7" s="102" t="s">
        <v>44</v>
      </c>
      <c r="S7" s="163">
        <f>D7</f>
        <v>35.6</v>
      </c>
      <c r="T7" s="189">
        <f>D8</f>
        <v>54.6</v>
      </c>
      <c r="U7" s="190">
        <f>D9</f>
        <v>57.8</v>
      </c>
      <c r="V7" s="209">
        <f>S7/U7</f>
        <v>0.61591695501730104</v>
      </c>
      <c r="W7" s="209">
        <f>T7/U7</f>
        <v>0.94463667820069208</v>
      </c>
      <c r="X7" s="205">
        <v>1</v>
      </c>
      <c r="Y7" s="48"/>
      <c r="Z7" s="51"/>
      <c r="AA7" s="51"/>
      <c r="AB7" s="51"/>
      <c r="AC7" s="51"/>
      <c r="AD7" s="51"/>
      <c r="AE7" s="51"/>
      <c r="AF7" s="51"/>
      <c r="AG7" s="51"/>
      <c r="AH7" s="51"/>
      <c r="AI7" s="51"/>
      <c r="AJ7" s="51"/>
      <c r="AK7" s="51"/>
      <c r="AL7" s="51"/>
      <c r="AM7" s="51"/>
      <c r="AN7" s="51"/>
      <c r="AO7" s="51"/>
      <c r="AP7" s="51"/>
      <c r="AQ7" s="51"/>
      <c r="AR7" s="51"/>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c r="GH7" s="33"/>
      <c r="GI7" s="33"/>
      <c r="GJ7" s="33"/>
      <c r="GK7" s="33"/>
      <c r="GL7" s="33"/>
      <c r="GM7" s="33"/>
      <c r="GN7" s="33"/>
      <c r="GO7" s="33"/>
      <c r="GP7" s="33"/>
      <c r="GQ7" s="33"/>
      <c r="GR7" s="33"/>
      <c r="GS7" s="33"/>
      <c r="GT7" s="33"/>
      <c r="GU7" s="33"/>
      <c r="GV7" s="33"/>
      <c r="GW7" s="33"/>
      <c r="GX7" s="33"/>
      <c r="GY7" s="33"/>
      <c r="GZ7" s="33"/>
      <c r="HA7" s="33"/>
      <c r="HB7" s="33"/>
      <c r="HC7" s="33"/>
      <c r="HD7" s="33"/>
      <c r="HE7" s="33"/>
      <c r="HF7" s="33"/>
      <c r="HG7" s="33"/>
      <c r="HH7" s="33"/>
      <c r="HI7" s="33"/>
      <c r="HJ7" s="33"/>
      <c r="HK7" s="33"/>
      <c r="HL7" s="33"/>
      <c r="HM7" s="33"/>
      <c r="HN7" s="33"/>
      <c r="HO7" s="33"/>
      <c r="HP7" s="33"/>
      <c r="HQ7" s="33"/>
      <c r="HR7" s="33"/>
      <c r="HS7" s="33"/>
      <c r="HT7" s="33"/>
      <c r="HU7" s="33"/>
      <c r="HV7" s="33"/>
      <c r="HW7" s="33"/>
      <c r="HX7" s="33"/>
      <c r="HY7" s="33"/>
      <c r="HZ7" s="33"/>
      <c r="IA7" s="33"/>
      <c r="IB7" s="33"/>
      <c r="IC7" s="33"/>
      <c r="ID7" s="33"/>
      <c r="IE7" s="33"/>
      <c r="IF7" s="33"/>
      <c r="IG7" s="33"/>
      <c r="IH7" s="33"/>
      <c r="II7" s="33"/>
      <c r="IJ7" s="33"/>
      <c r="IK7" s="33"/>
      <c r="IL7" s="33"/>
      <c r="IM7" s="33"/>
      <c r="IN7" s="33"/>
      <c r="IO7" s="33"/>
      <c r="IP7" s="33"/>
      <c r="IQ7" s="33"/>
      <c r="IR7" s="33"/>
      <c r="IS7" s="33"/>
      <c r="IT7" s="33"/>
      <c r="IU7" s="33"/>
      <c r="IV7" s="33"/>
      <c r="IW7" s="33"/>
      <c r="IX7" s="33"/>
      <c r="IY7" s="33"/>
      <c r="IZ7" s="33"/>
      <c r="JA7" s="33"/>
      <c r="JB7" s="33"/>
      <c r="JC7" s="33"/>
      <c r="JD7" s="33"/>
      <c r="JE7" s="33"/>
      <c r="JF7" s="33"/>
      <c r="JG7" s="33"/>
      <c r="JH7" s="33"/>
      <c r="JI7" s="33"/>
      <c r="JJ7" s="33"/>
      <c r="JK7" s="33"/>
      <c r="JL7" s="33"/>
      <c r="JM7" s="33"/>
      <c r="JN7" s="33"/>
      <c r="JO7" s="33"/>
      <c r="JP7" s="33"/>
      <c r="JQ7" s="33"/>
      <c r="JR7" s="33"/>
      <c r="JS7" s="33"/>
      <c r="JT7" s="33"/>
      <c r="JU7" s="33"/>
      <c r="JV7" s="33"/>
      <c r="JW7" s="33"/>
      <c r="JX7" s="33"/>
      <c r="JY7" s="33"/>
      <c r="JZ7" s="33"/>
      <c r="KA7" s="33"/>
      <c r="KB7" s="33"/>
      <c r="KC7" s="33"/>
      <c r="KD7" s="33"/>
      <c r="KE7" s="33"/>
      <c r="KF7" s="33"/>
      <c r="KG7" s="33"/>
      <c r="KH7" s="33"/>
      <c r="KI7" s="33"/>
      <c r="KJ7" s="33"/>
      <c r="KK7" s="33"/>
      <c r="KL7" s="33"/>
      <c r="KM7" s="33"/>
      <c r="KN7" s="33"/>
      <c r="KO7" s="33"/>
      <c r="KP7" s="33"/>
      <c r="KQ7" s="33"/>
      <c r="KR7" s="33"/>
      <c r="KS7" s="33"/>
      <c r="KT7" s="33"/>
      <c r="KU7" s="33"/>
      <c r="KV7" s="33"/>
      <c r="KW7" s="33"/>
      <c r="KX7" s="33"/>
      <c r="KY7" s="33"/>
      <c r="KZ7" s="33"/>
      <c r="LA7" s="33"/>
      <c r="LB7" s="33"/>
      <c r="LC7" s="33"/>
      <c r="LD7" s="33"/>
      <c r="LE7" s="33"/>
      <c r="LF7" s="33"/>
      <c r="LG7" s="33"/>
      <c r="LH7" s="33"/>
      <c r="LI7" s="33"/>
      <c r="LJ7" s="33"/>
      <c r="LK7" s="33"/>
      <c r="LL7" s="33"/>
      <c r="LM7" s="33"/>
      <c r="LN7" s="33"/>
      <c r="LO7" s="33"/>
      <c r="LP7" s="33"/>
      <c r="LQ7" s="33"/>
      <c r="LR7" s="33"/>
      <c r="LS7" s="33"/>
      <c r="LT7" s="33"/>
      <c r="LU7" s="33"/>
      <c r="LV7" s="33"/>
      <c r="LW7" s="33"/>
      <c r="LX7" s="33"/>
      <c r="LY7" s="33"/>
      <c r="LZ7" s="33"/>
      <c r="MA7" s="33"/>
      <c r="MB7" s="33"/>
      <c r="MC7" s="33"/>
      <c r="MD7" s="33"/>
      <c r="ME7" s="33"/>
      <c r="MF7" s="33"/>
      <c r="MG7" s="33"/>
      <c r="MH7" s="33"/>
      <c r="MI7" s="33"/>
      <c r="MJ7" s="33"/>
      <c r="MK7" s="33"/>
      <c r="ML7" s="33"/>
      <c r="MM7" s="33"/>
      <c r="MN7" s="33"/>
      <c r="MO7" s="33"/>
      <c r="MP7" s="33"/>
      <c r="MQ7" s="33"/>
      <c r="MR7" s="33"/>
      <c r="MS7" s="33"/>
      <c r="MT7" s="33"/>
      <c r="MU7" s="33"/>
      <c r="MV7" s="33"/>
      <c r="MW7" s="33"/>
      <c r="MX7" s="33"/>
      <c r="MY7" s="33"/>
      <c r="MZ7" s="33"/>
      <c r="NA7" s="33"/>
      <c r="NB7" s="33"/>
      <c r="NC7" s="33"/>
      <c r="ND7" s="33"/>
      <c r="NE7" s="33"/>
      <c r="NF7" s="33"/>
      <c r="NG7" s="33"/>
      <c r="NH7" s="33"/>
      <c r="NI7" s="33"/>
      <c r="NJ7" s="33"/>
      <c r="NK7" s="33"/>
      <c r="NL7" s="33"/>
      <c r="NM7" s="33"/>
      <c r="NN7" s="33"/>
      <c r="NO7" s="33"/>
      <c r="NP7" s="33"/>
      <c r="NQ7" s="33"/>
      <c r="NR7" s="33"/>
      <c r="NS7" s="33"/>
      <c r="NT7" s="33"/>
      <c r="NU7" s="33"/>
      <c r="NV7" s="33"/>
      <c r="NW7" s="33"/>
      <c r="NX7" s="33"/>
      <c r="NY7" s="33"/>
      <c r="NZ7" s="33"/>
      <c r="OA7" s="33"/>
      <c r="OB7" s="33"/>
      <c r="OC7" s="33"/>
      <c r="OD7" s="33"/>
      <c r="OE7" s="33"/>
      <c r="OF7" s="33"/>
      <c r="OG7" s="33"/>
      <c r="OH7" s="33"/>
      <c r="OI7" s="33"/>
      <c r="OJ7" s="33"/>
      <c r="OK7" s="33"/>
      <c r="OL7" s="33"/>
      <c r="OM7" s="33"/>
      <c r="ON7" s="33"/>
      <c r="OO7" s="33"/>
      <c r="OP7" s="33"/>
      <c r="OQ7" s="33"/>
      <c r="OR7" s="33"/>
      <c r="OS7" s="33"/>
      <c r="OT7" s="33"/>
      <c r="OU7" s="33"/>
      <c r="OV7" s="33"/>
      <c r="OW7" s="33"/>
      <c r="OX7" s="33"/>
      <c r="OY7" s="33"/>
      <c r="OZ7" s="33"/>
      <c r="PA7" s="33"/>
      <c r="PB7" s="33"/>
      <c r="PC7" s="33"/>
      <c r="PD7" s="33"/>
      <c r="PE7" s="33"/>
      <c r="PF7" s="33"/>
      <c r="PG7" s="33"/>
      <c r="PH7" s="33"/>
      <c r="PI7" s="33"/>
      <c r="PJ7" s="33"/>
      <c r="PK7" s="33"/>
      <c r="PL7" s="33"/>
      <c r="PM7" s="33"/>
      <c r="PN7" s="33"/>
      <c r="PO7" s="33"/>
      <c r="PP7" s="33"/>
      <c r="PQ7" s="33"/>
      <c r="PR7" s="33"/>
      <c r="PS7" s="33"/>
      <c r="PT7" s="33"/>
      <c r="PU7" s="33"/>
      <c r="PV7" s="33"/>
      <c r="PW7" s="33"/>
      <c r="PX7" s="33"/>
      <c r="PY7" s="33"/>
      <c r="PZ7" s="33"/>
      <c r="QA7" s="33"/>
      <c r="QB7" s="33"/>
      <c r="QC7" s="33"/>
      <c r="QD7" s="33"/>
      <c r="QE7" s="33"/>
      <c r="QF7" s="33"/>
      <c r="QG7" s="33"/>
      <c r="QH7" s="33"/>
      <c r="QI7" s="33"/>
      <c r="QJ7" s="33"/>
      <c r="QK7" s="33"/>
      <c r="QL7" s="33"/>
      <c r="QM7" s="33"/>
      <c r="QN7" s="33"/>
      <c r="QO7" s="33"/>
      <c r="QP7" s="33"/>
      <c r="QQ7" s="33"/>
      <c r="QR7" s="33"/>
      <c r="QS7" s="33"/>
      <c r="QT7" s="33"/>
      <c r="QU7" s="33"/>
      <c r="QV7" s="33"/>
      <c r="QW7" s="33"/>
      <c r="QX7" s="33"/>
      <c r="QY7" s="33"/>
      <c r="QZ7" s="33"/>
      <c r="RA7" s="33"/>
      <c r="RB7" s="33"/>
      <c r="RC7" s="33"/>
      <c r="RD7" s="33"/>
      <c r="RE7" s="33"/>
      <c r="RF7" s="33"/>
      <c r="RG7" s="33"/>
      <c r="RH7" s="33"/>
      <c r="RI7" s="33"/>
      <c r="RJ7" s="33"/>
      <c r="RK7" s="33"/>
      <c r="RL7" s="33"/>
      <c r="RM7" s="33"/>
      <c r="RN7" s="33"/>
      <c r="RO7" s="33"/>
      <c r="RP7" s="33"/>
      <c r="RQ7" s="33"/>
      <c r="RR7" s="33"/>
      <c r="RS7" s="33"/>
      <c r="RT7" s="33"/>
      <c r="RU7" s="33"/>
      <c r="RV7" s="33"/>
      <c r="RW7" s="33"/>
      <c r="RX7" s="33"/>
      <c r="RY7" s="33"/>
      <c r="RZ7" s="33"/>
      <c r="SA7" s="33"/>
      <c r="SB7" s="33"/>
      <c r="SC7" s="33"/>
      <c r="SD7" s="33"/>
      <c r="SE7" s="33"/>
      <c r="SF7" s="33"/>
      <c r="SG7" s="33"/>
      <c r="SH7" s="33"/>
      <c r="SI7" s="33"/>
      <c r="SJ7" s="33"/>
      <c r="SK7" s="33"/>
      <c r="SL7" s="33"/>
      <c r="SM7" s="33"/>
      <c r="SN7" s="33"/>
      <c r="SO7" s="33"/>
      <c r="SP7" s="33"/>
      <c r="SQ7" s="33"/>
      <c r="SR7" s="33"/>
      <c r="SS7" s="33"/>
      <c r="ST7" s="33"/>
      <c r="SU7" s="33"/>
      <c r="SV7" s="33"/>
      <c r="SW7" s="33"/>
      <c r="SX7" s="33"/>
      <c r="SY7" s="33"/>
      <c r="SZ7" s="33"/>
      <c r="TA7" s="33"/>
      <c r="TB7" s="33"/>
      <c r="TC7" s="33"/>
      <c r="TD7" s="33"/>
      <c r="TE7" s="33"/>
      <c r="TF7" s="33"/>
      <c r="TG7" s="33"/>
      <c r="TH7" s="33"/>
      <c r="TI7" s="33"/>
      <c r="TJ7" s="33"/>
      <c r="TK7" s="33"/>
      <c r="TL7" s="33"/>
      <c r="TM7" s="33"/>
      <c r="TN7" s="33"/>
      <c r="TO7" s="33"/>
      <c r="TP7" s="33"/>
      <c r="TQ7" s="33"/>
      <c r="TR7" s="33"/>
      <c r="TS7" s="33"/>
      <c r="TT7" s="33"/>
      <c r="TU7" s="33"/>
      <c r="TV7" s="33"/>
      <c r="TW7" s="33"/>
      <c r="TX7" s="33"/>
      <c r="TY7" s="33"/>
      <c r="TZ7" s="33"/>
      <c r="UA7" s="33"/>
      <c r="UB7" s="33"/>
      <c r="UC7" s="33"/>
      <c r="UD7" s="33"/>
      <c r="UE7" s="33"/>
      <c r="UF7" s="33"/>
      <c r="UG7" s="33"/>
      <c r="UH7" s="33"/>
      <c r="UI7" s="33"/>
      <c r="UJ7" s="33"/>
      <c r="UK7" s="33"/>
      <c r="UL7" s="33"/>
      <c r="UM7" s="33"/>
    </row>
    <row r="8" spans="1:559" s="34" customFormat="1" ht="24.75" customHeight="1">
      <c r="A8" s="48"/>
      <c r="B8" s="186" t="s">
        <v>7</v>
      </c>
      <c r="C8" s="294">
        <f>'基礎データ（教科）'!G4</f>
        <v>69.7</v>
      </c>
      <c r="D8" s="294">
        <f>'基礎データ（教科）'!M4</f>
        <v>54.6</v>
      </c>
      <c r="E8" s="294">
        <f>'基礎データ（教科）'!G13</f>
        <v>75.3</v>
      </c>
      <c r="F8" s="294">
        <f>'基礎データ（教科）'!M13</f>
        <v>44.7</v>
      </c>
      <c r="G8" s="399"/>
      <c r="H8" s="188"/>
      <c r="I8" s="186" t="s">
        <v>7</v>
      </c>
      <c r="J8" s="294">
        <f>'基礎データ（教科）'!G5</f>
        <v>5.4</v>
      </c>
      <c r="K8" s="294">
        <f>'基礎データ（教科）'!M5</f>
        <v>4.8</v>
      </c>
      <c r="L8" s="294">
        <f>'基礎データ（教科）'!G14</f>
        <v>2</v>
      </c>
      <c r="M8" s="294">
        <f>'基礎データ（教科）'!M14</f>
        <v>7</v>
      </c>
      <c r="N8" s="399"/>
      <c r="O8" s="97"/>
      <c r="P8" s="51"/>
      <c r="Q8" s="48"/>
      <c r="R8" s="102" t="s">
        <v>168</v>
      </c>
      <c r="S8" s="163">
        <f>E7</f>
        <v>57.6</v>
      </c>
      <c r="T8" s="189">
        <f>E8</f>
        <v>75.3</v>
      </c>
      <c r="U8" s="190">
        <f>E9</f>
        <v>77.599999999999994</v>
      </c>
      <c r="V8" s="209">
        <f>S8/U8</f>
        <v>0.74226804123711343</v>
      </c>
      <c r="W8" s="209">
        <f>T8/U8</f>
        <v>0.97036082474226804</v>
      </c>
      <c r="X8" s="205">
        <v>1</v>
      </c>
      <c r="Y8" s="48"/>
      <c r="Z8" s="51"/>
      <c r="AA8" s="51"/>
      <c r="AB8" s="51"/>
      <c r="AC8" s="51"/>
      <c r="AD8" s="51"/>
      <c r="AE8" s="51"/>
      <c r="AF8" s="51"/>
      <c r="AG8" s="51"/>
      <c r="AH8" s="51"/>
      <c r="AI8" s="51"/>
      <c r="AJ8" s="51"/>
      <c r="AK8" s="51"/>
      <c r="AL8" s="51"/>
      <c r="AM8" s="51"/>
      <c r="AN8" s="51"/>
      <c r="AO8" s="51"/>
      <c r="AP8" s="51"/>
      <c r="AQ8" s="51"/>
      <c r="AR8" s="51"/>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c r="FL8" s="33"/>
      <c r="FM8" s="33"/>
      <c r="FN8" s="33"/>
      <c r="FO8" s="33"/>
      <c r="FP8" s="33"/>
      <c r="FQ8" s="33"/>
      <c r="FR8" s="33"/>
      <c r="FS8" s="33"/>
      <c r="FT8" s="33"/>
      <c r="FU8" s="33"/>
      <c r="FV8" s="33"/>
      <c r="FW8" s="33"/>
      <c r="FX8" s="33"/>
      <c r="FY8" s="33"/>
      <c r="FZ8" s="33"/>
      <c r="GA8" s="33"/>
      <c r="GB8" s="33"/>
      <c r="GC8" s="33"/>
      <c r="GD8" s="33"/>
      <c r="GE8" s="33"/>
      <c r="GF8" s="33"/>
      <c r="GG8" s="33"/>
      <c r="GH8" s="33"/>
      <c r="GI8" s="33"/>
      <c r="GJ8" s="33"/>
      <c r="GK8" s="33"/>
      <c r="GL8" s="33"/>
      <c r="GM8" s="33"/>
      <c r="GN8" s="33"/>
      <c r="GO8" s="33"/>
      <c r="GP8" s="33"/>
      <c r="GQ8" s="33"/>
      <c r="GR8" s="33"/>
      <c r="GS8" s="33"/>
      <c r="GT8" s="33"/>
      <c r="GU8" s="33"/>
      <c r="GV8" s="33"/>
      <c r="GW8" s="33"/>
      <c r="GX8" s="33"/>
      <c r="GY8" s="33"/>
      <c r="GZ8" s="33"/>
      <c r="HA8" s="33"/>
      <c r="HB8" s="33"/>
      <c r="HC8" s="33"/>
      <c r="HD8" s="33"/>
      <c r="HE8" s="33"/>
      <c r="HF8" s="33"/>
      <c r="HG8" s="33"/>
      <c r="HH8" s="33"/>
      <c r="HI8" s="33"/>
      <c r="HJ8" s="33"/>
      <c r="HK8" s="33"/>
      <c r="HL8" s="33"/>
      <c r="HM8" s="33"/>
      <c r="HN8" s="33"/>
      <c r="HO8" s="33"/>
      <c r="HP8" s="33"/>
      <c r="HQ8" s="33"/>
      <c r="HR8" s="33"/>
      <c r="HS8" s="33"/>
      <c r="HT8" s="33"/>
      <c r="HU8" s="33"/>
      <c r="HV8" s="33"/>
      <c r="HW8" s="33"/>
      <c r="HX8" s="33"/>
      <c r="HY8" s="33"/>
      <c r="HZ8" s="33"/>
      <c r="IA8" s="33"/>
      <c r="IB8" s="33"/>
      <c r="IC8" s="33"/>
      <c r="ID8" s="33"/>
      <c r="IE8" s="33"/>
      <c r="IF8" s="33"/>
      <c r="IG8" s="33"/>
      <c r="IH8" s="33"/>
      <c r="II8" s="33"/>
      <c r="IJ8" s="33"/>
      <c r="IK8" s="33"/>
      <c r="IL8" s="33"/>
      <c r="IM8" s="33"/>
      <c r="IN8" s="33"/>
      <c r="IO8" s="33"/>
      <c r="IP8" s="33"/>
      <c r="IQ8" s="33"/>
      <c r="IR8" s="33"/>
      <c r="IS8" s="33"/>
      <c r="IT8" s="33"/>
      <c r="IU8" s="33"/>
      <c r="IV8" s="33"/>
      <c r="IW8" s="33"/>
      <c r="IX8" s="33"/>
      <c r="IY8" s="33"/>
      <c r="IZ8" s="33"/>
      <c r="JA8" s="33"/>
      <c r="JB8" s="33"/>
      <c r="JC8" s="33"/>
      <c r="JD8" s="33"/>
      <c r="JE8" s="33"/>
      <c r="JF8" s="33"/>
      <c r="JG8" s="33"/>
      <c r="JH8" s="33"/>
      <c r="JI8" s="33"/>
      <c r="JJ8" s="33"/>
      <c r="JK8" s="33"/>
      <c r="JL8" s="33"/>
      <c r="JM8" s="33"/>
      <c r="JN8" s="33"/>
      <c r="JO8" s="33"/>
      <c r="JP8" s="33"/>
      <c r="JQ8" s="33"/>
      <c r="JR8" s="33"/>
      <c r="JS8" s="33"/>
      <c r="JT8" s="33"/>
      <c r="JU8" s="33"/>
      <c r="JV8" s="33"/>
      <c r="JW8" s="33"/>
      <c r="JX8" s="33"/>
      <c r="JY8" s="33"/>
      <c r="JZ8" s="33"/>
      <c r="KA8" s="33"/>
      <c r="KB8" s="33"/>
      <c r="KC8" s="33"/>
      <c r="KD8" s="33"/>
      <c r="KE8" s="33"/>
      <c r="KF8" s="33"/>
      <c r="KG8" s="33"/>
      <c r="KH8" s="33"/>
      <c r="KI8" s="33"/>
      <c r="KJ8" s="33"/>
      <c r="KK8" s="33"/>
      <c r="KL8" s="33"/>
      <c r="KM8" s="33"/>
      <c r="KN8" s="33"/>
      <c r="KO8" s="33"/>
      <c r="KP8" s="33"/>
      <c r="KQ8" s="33"/>
      <c r="KR8" s="33"/>
      <c r="KS8" s="33"/>
      <c r="KT8" s="33"/>
      <c r="KU8" s="33"/>
      <c r="KV8" s="33"/>
      <c r="KW8" s="33"/>
      <c r="KX8" s="33"/>
      <c r="KY8" s="33"/>
      <c r="KZ8" s="33"/>
      <c r="LA8" s="33"/>
      <c r="LB8" s="33"/>
      <c r="LC8" s="33"/>
      <c r="LD8" s="33"/>
      <c r="LE8" s="33"/>
      <c r="LF8" s="33"/>
      <c r="LG8" s="33"/>
      <c r="LH8" s="33"/>
      <c r="LI8" s="33"/>
      <c r="LJ8" s="33"/>
      <c r="LK8" s="33"/>
      <c r="LL8" s="33"/>
      <c r="LM8" s="33"/>
      <c r="LN8" s="33"/>
      <c r="LO8" s="33"/>
      <c r="LP8" s="33"/>
      <c r="LQ8" s="33"/>
      <c r="LR8" s="33"/>
      <c r="LS8" s="33"/>
      <c r="LT8" s="33"/>
      <c r="LU8" s="33"/>
      <c r="LV8" s="33"/>
      <c r="LW8" s="33"/>
      <c r="LX8" s="33"/>
      <c r="LY8" s="33"/>
      <c r="LZ8" s="33"/>
      <c r="MA8" s="33"/>
      <c r="MB8" s="33"/>
      <c r="MC8" s="33"/>
      <c r="MD8" s="33"/>
      <c r="ME8" s="33"/>
      <c r="MF8" s="33"/>
      <c r="MG8" s="33"/>
      <c r="MH8" s="33"/>
      <c r="MI8" s="33"/>
      <c r="MJ8" s="33"/>
      <c r="MK8" s="33"/>
      <c r="ML8" s="33"/>
      <c r="MM8" s="33"/>
      <c r="MN8" s="33"/>
      <c r="MO8" s="33"/>
      <c r="MP8" s="33"/>
      <c r="MQ8" s="33"/>
      <c r="MR8" s="33"/>
      <c r="MS8" s="33"/>
      <c r="MT8" s="33"/>
      <c r="MU8" s="33"/>
      <c r="MV8" s="33"/>
      <c r="MW8" s="33"/>
      <c r="MX8" s="33"/>
      <c r="MY8" s="33"/>
      <c r="MZ8" s="33"/>
      <c r="NA8" s="33"/>
      <c r="NB8" s="33"/>
      <c r="NC8" s="33"/>
      <c r="ND8" s="33"/>
      <c r="NE8" s="33"/>
      <c r="NF8" s="33"/>
      <c r="NG8" s="33"/>
      <c r="NH8" s="33"/>
      <c r="NI8" s="33"/>
      <c r="NJ8" s="33"/>
      <c r="NK8" s="33"/>
      <c r="NL8" s="33"/>
      <c r="NM8" s="33"/>
      <c r="NN8" s="33"/>
      <c r="NO8" s="33"/>
      <c r="NP8" s="33"/>
      <c r="NQ8" s="33"/>
      <c r="NR8" s="33"/>
      <c r="NS8" s="33"/>
      <c r="NT8" s="33"/>
      <c r="NU8" s="33"/>
      <c r="NV8" s="33"/>
      <c r="NW8" s="33"/>
      <c r="NX8" s="33"/>
      <c r="NY8" s="33"/>
      <c r="NZ8" s="33"/>
      <c r="OA8" s="33"/>
      <c r="OB8" s="33"/>
      <c r="OC8" s="33"/>
      <c r="OD8" s="33"/>
      <c r="OE8" s="33"/>
      <c r="OF8" s="33"/>
      <c r="OG8" s="33"/>
      <c r="OH8" s="33"/>
      <c r="OI8" s="33"/>
      <c r="OJ8" s="33"/>
      <c r="OK8" s="33"/>
      <c r="OL8" s="33"/>
      <c r="OM8" s="33"/>
      <c r="ON8" s="33"/>
      <c r="OO8" s="33"/>
      <c r="OP8" s="33"/>
      <c r="OQ8" s="33"/>
      <c r="OR8" s="33"/>
      <c r="OS8" s="33"/>
      <c r="OT8" s="33"/>
      <c r="OU8" s="33"/>
      <c r="OV8" s="33"/>
      <c r="OW8" s="33"/>
      <c r="OX8" s="33"/>
      <c r="OY8" s="33"/>
      <c r="OZ8" s="33"/>
      <c r="PA8" s="33"/>
      <c r="PB8" s="33"/>
      <c r="PC8" s="33"/>
      <c r="PD8" s="33"/>
      <c r="PE8" s="33"/>
      <c r="PF8" s="33"/>
      <c r="PG8" s="33"/>
      <c r="PH8" s="33"/>
      <c r="PI8" s="33"/>
      <c r="PJ8" s="33"/>
      <c r="PK8" s="33"/>
      <c r="PL8" s="33"/>
      <c r="PM8" s="33"/>
      <c r="PN8" s="33"/>
      <c r="PO8" s="33"/>
      <c r="PP8" s="33"/>
      <c r="PQ8" s="33"/>
      <c r="PR8" s="33"/>
      <c r="PS8" s="33"/>
      <c r="PT8" s="33"/>
      <c r="PU8" s="33"/>
      <c r="PV8" s="33"/>
      <c r="PW8" s="33"/>
      <c r="PX8" s="33"/>
      <c r="PY8" s="33"/>
      <c r="PZ8" s="33"/>
      <c r="QA8" s="33"/>
      <c r="QB8" s="33"/>
      <c r="QC8" s="33"/>
      <c r="QD8" s="33"/>
      <c r="QE8" s="33"/>
      <c r="QF8" s="33"/>
      <c r="QG8" s="33"/>
      <c r="QH8" s="33"/>
      <c r="QI8" s="33"/>
      <c r="QJ8" s="33"/>
      <c r="QK8" s="33"/>
      <c r="QL8" s="33"/>
      <c r="QM8" s="33"/>
      <c r="QN8" s="33"/>
      <c r="QO8" s="33"/>
      <c r="QP8" s="33"/>
      <c r="QQ8" s="33"/>
      <c r="QR8" s="33"/>
      <c r="QS8" s="33"/>
      <c r="QT8" s="33"/>
      <c r="QU8" s="33"/>
      <c r="QV8" s="33"/>
      <c r="QW8" s="33"/>
      <c r="QX8" s="33"/>
      <c r="QY8" s="33"/>
      <c r="QZ8" s="33"/>
      <c r="RA8" s="33"/>
      <c r="RB8" s="33"/>
      <c r="RC8" s="33"/>
      <c r="RD8" s="33"/>
      <c r="RE8" s="33"/>
      <c r="RF8" s="33"/>
      <c r="RG8" s="33"/>
      <c r="RH8" s="33"/>
      <c r="RI8" s="33"/>
      <c r="RJ8" s="33"/>
      <c r="RK8" s="33"/>
      <c r="RL8" s="33"/>
      <c r="RM8" s="33"/>
      <c r="RN8" s="33"/>
      <c r="RO8" s="33"/>
      <c r="RP8" s="33"/>
      <c r="RQ8" s="33"/>
      <c r="RR8" s="33"/>
      <c r="RS8" s="33"/>
      <c r="RT8" s="33"/>
      <c r="RU8" s="33"/>
      <c r="RV8" s="33"/>
      <c r="RW8" s="33"/>
      <c r="RX8" s="33"/>
      <c r="RY8" s="33"/>
      <c r="RZ8" s="33"/>
      <c r="SA8" s="33"/>
      <c r="SB8" s="33"/>
      <c r="SC8" s="33"/>
      <c r="SD8" s="33"/>
      <c r="SE8" s="33"/>
      <c r="SF8" s="33"/>
      <c r="SG8" s="33"/>
      <c r="SH8" s="33"/>
      <c r="SI8" s="33"/>
      <c r="SJ8" s="33"/>
      <c r="SK8" s="33"/>
      <c r="SL8" s="33"/>
      <c r="SM8" s="33"/>
      <c r="SN8" s="33"/>
      <c r="SO8" s="33"/>
      <c r="SP8" s="33"/>
      <c r="SQ8" s="33"/>
      <c r="SR8" s="33"/>
      <c r="SS8" s="33"/>
      <c r="ST8" s="33"/>
      <c r="SU8" s="33"/>
      <c r="SV8" s="33"/>
      <c r="SW8" s="33"/>
      <c r="SX8" s="33"/>
      <c r="SY8" s="33"/>
      <c r="SZ8" s="33"/>
      <c r="TA8" s="33"/>
      <c r="TB8" s="33"/>
      <c r="TC8" s="33"/>
      <c r="TD8" s="33"/>
      <c r="TE8" s="33"/>
      <c r="TF8" s="33"/>
      <c r="TG8" s="33"/>
      <c r="TH8" s="33"/>
      <c r="TI8" s="33"/>
      <c r="TJ8" s="33"/>
      <c r="TK8" s="33"/>
      <c r="TL8" s="33"/>
      <c r="TM8" s="33"/>
      <c r="TN8" s="33"/>
      <c r="TO8" s="33"/>
      <c r="TP8" s="33"/>
      <c r="TQ8" s="33"/>
      <c r="TR8" s="33"/>
      <c r="TS8" s="33"/>
      <c r="TT8" s="33"/>
      <c r="TU8" s="33"/>
      <c r="TV8" s="33"/>
      <c r="TW8" s="33"/>
      <c r="TX8" s="33"/>
      <c r="TY8" s="33"/>
      <c r="TZ8" s="33"/>
      <c r="UA8" s="33"/>
      <c r="UB8" s="33"/>
      <c r="UC8" s="33"/>
      <c r="UD8" s="33"/>
      <c r="UE8" s="33"/>
      <c r="UF8" s="33"/>
      <c r="UG8" s="33"/>
      <c r="UH8" s="33"/>
      <c r="UI8" s="33"/>
      <c r="UJ8" s="33"/>
      <c r="UK8" s="33"/>
      <c r="UL8" s="33"/>
      <c r="UM8" s="33"/>
    </row>
    <row r="9" spans="1:559" s="34" customFormat="1" ht="24.75" customHeight="1" thickBot="1">
      <c r="A9" s="48"/>
      <c r="B9" s="186" t="s">
        <v>37</v>
      </c>
      <c r="C9" s="294">
        <f>'基礎データ（教科）'!H4</f>
        <v>72.900000000000006</v>
      </c>
      <c r="D9" s="294">
        <f>'基礎データ（教科）'!N4</f>
        <v>57.8</v>
      </c>
      <c r="E9" s="294">
        <f>'基礎データ（教科）'!H13</f>
        <v>77.599999999999994</v>
      </c>
      <c r="F9" s="294">
        <f>'基礎データ（教科）'!N13</f>
        <v>47.2</v>
      </c>
      <c r="G9" s="399"/>
      <c r="H9" s="188"/>
      <c r="I9" s="186" t="s">
        <v>37</v>
      </c>
      <c r="J9" s="294">
        <f>'基礎データ（教科）'!H5</f>
        <v>5.3</v>
      </c>
      <c r="K9" s="294">
        <f>'基礎データ（教科）'!N5</f>
        <v>4.5999999999999996</v>
      </c>
      <c r="L9" s="294">
        <f>'基礎データ（教科）'!H14</f>
        <v>1.8</v>
      </c>
      <c r="M9" s="294">
        <f>'基礎データ（教科）'!N14</f>
        <v>7.4</v>
      </c>
      <c r="N9" s="399"/>
      <c r="O9" s="97"/>
      <c r="P9" s="51"/>
      <c r="Q9" s="48"/>
      <c r="R9" s="103" t="s">
        <v>169</v>
      </c>
      <c r="S9" s="164">
        <f>F7</f>
        <v>24.8</v>
      </c>
      <c r="T9" s="192">
        <f>F8</f>
        <v>44.7</v>
      </c>
      <c r="U9" s="193">
        <f>F9</f>
        <v>47.2</v>
      </c>
      <c r="V9" s="210">
        <f>S9/U9</f>
        <v>0.52542372881355925</v>
      </c>
      <c r="W9" s="210">
        <f>T9/U9</f>
        <v>0.94703389830508478</v>
      </c>
      <c r="X9" s="206">
        <v>1</v>
      </c>
      <c r="Y9" s="48"/>
      <c r="Z9" s="51"/>
      <c r="AA9" s="51"/>
      <c r="AB9" s="51"/>
      <c r="AC9" s="51"/>
      <c r="AD9" s="51"/>
      <c r="AE9" s="51"/>
      <c r="AF9" s="51"/>
      <c r="AG9" s="51"/>
      <c r="AH9" s="51"/>
      <c r="AI9" s="51"/>
      <c r="AJ9" s="51"/>
      <c r="AK9" s="51"/>
      <c r="AL9" s="51"/>
      <c r="AM9" s="51"/>
      <c r="AN9" s="51"/>
      <c r="AO9" s="51"/>
      <c r="AP9" s="51"/>
      <c r="AQ9" s="51"/>
      <c r="AR9" s="51"/>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c r="FS9" s="33"/>
      <c r="FT9" s="33"/>
      <c r="FU9" s="33"/>
      <c r="FV9" s="33"/>
      <c r="FW9" s="33"/>
      <c r="FX9" s="33"/>
      <c r="FY9" s="33"/>
      <c r="FZ9" s="33"/>
      <c r="GA9" s="33"/>
      <c r="GB9" s="33"/>
      <c r="GC9" s="33"/>
      <c r="GD9" s="33"/>
      <c r="GE9" s="33"/>
      <c r="GF9" s="33"/>
      <c r="GG9" s="33"/>
      <c r="GH9" s="33"/>
      <c r="GI9" s="33"/>
      <c r="GJ9" s="33"/>
      <c r="GK9" s="33"/>
      <c r="GL9" s="33"/>
      <c r="GM9" s="33"/>
      <c r="GN9" s="33"/>
      <c r="GO9" s="33"/>
      <c r="GP9" s="33"/>
      <c r="GQ9" s="33"/>
      <c r="GR9" s="33"/>
      <c r="GS9" s="33"/>
      <c r="GT9" s="33"/>
      <c r="GU9" s="33"/>
      <c r="GV9" s="33"/>
      <c r="GW9" s="33"/>
      <c r="GX9" s="33"/>
      <c r="GY9" s="33"/>
      <c r="GZ9" s="33"/>
      <c r="HA9" s="33"/>
      <c r="HB9" s="33"/>
      <c r="HC9" s="33"/>
      <c r="HD9" s="33"/>
      <c r="HE9" s="33"/>
      <c r="HF9" s="33"/>
      <c r="HG9" s="33"/>
      <c r="HH9" s="33"/>
      <c r="HI9" s="33"/>
      <c r="HJ9" s="33"/>
      <c r="HK9" s="33"/>
      <c r="HL9" s="33"/>
      <c r="HM9" s="33"/>
      <c r="HN9" s="33"/>
      <c r="HO9" s="33"/>
      <c r="HP9" s="33"/>
      <c r="HQ9" s="33"/>
      <c r="HR9" s="33"/>
      <c r="HS9" s="33"/>
      <c r="HT9" s="33"/>
      <c r="HU9" s="33"/>
      <c r="HV9" s="33"/>
      <c r="HW9" s="33"/>
      <c r="HX9" s="33"/>
      <c r="HY9" s="33"/>
      <c r="HZ9" s="33"/>
      <c r="IA9" s="33"/>
      <c r="IB9" s="33"/>
      <c r="IC9" s="33"/>
      <c r="ID9" s="33"/>
      <c r="IE9" s="33"/>
      <c r="IF9" s="33"/>
      <c r="IG9" s="33"/>
      <c r="IH9" s="33"/>
      <c r="II9" s="33"/>
      <c r="IJ9" s="33"/>
      <c r="IK9" s="33"/>
      <c r="IL9" s="33"/>
      <c r="IM9" s="33"/>
      <c r="IN9" s="33"/>
      <c r="IO9" s="33"/>
      <c r="IP9" s="33"/>
      <c r="IQ9" s="33"/>
      <c r="IR9" s="33"/>
      <c r="IS9" s="33"/>
      <c r="IT9" s="33"/>
      <c r="IU9" s="33"/>
      <c r="IV9" s="33"/>
      <c r="IW9" s="33"/>
      <c r="IX9" s="33"/>
      <c r="IY9" s="33"/>
      <c r="IZ9" s="33"/>
      <c r="JA9" s="33"/>
      <c r="JB9" s="33"/>
      <c r="JC9" s="33"/>
      <c r="JD9" s="33"/>
      <c r="JE9" s="33"/>
      <c r="JF9" s="33"/>
      <c r="JG9" s="33"/>
      <c r="JH9" s="33"/>
      <c r="JI9" s="33"/>
      <c r="JJ9" s="33"/>
      <c r="JK9" s="33"/>
      <c r="JL9" s="33"/>
      <c r="JM9" s="33"/>
      <c r="JN9" s="33"/>
      <c r="JO9" s="33"/>
      <c r="JP9" s="33"/>
      <c r="JQ9" s="33"/>
      <c r="JR9" s="33"/>
      <c r="JS9" s="33"/>
      <c r="JT9" s="33"/>
      <c r="JU9" s="33"/>
      <c r="JV9" s="33"/>
      <c r="JW9" s="33"/>
      <c r="JX9" s="33"/>
      <c r="JY9" s="33"/>
      <c r="JZ9" s="33"/>
      <c r="KA9" s="33"/>
      <c r="KB9" s="33"/>
      <c r="KC9" s="33"/>
      <c r="KD9" s="33"/>
      <c r="KE9" s="33"/>
      <c r="KF9" s="33"/>
      <c r="KG9" s="33"/>
      <c r="KH9" s="33"/>
      <c r="KI9" s="33"/>
      <c r="KJ9" s="33"/>
      <c r="KK9" s="33"/>
      <c r="KL9" s="33"/>
      <c r="KM9" s="33"/>
      <c r="KN9" s="33"/>
      <c r="KO9" s="33"/>
      <c r="KP9" s="33"/>
      <c r="KQ9" s="33"/>
      <c r="KR9" s="33"/>
      <c r="KS9" s="33"/>
      <c r="KT9" s="33"/>
      <c r="KU9" s="33"/>
      <c r="KV9" s="33"/>
      <c r="KW9" s="33"/>
      <c r="KX9" s="33"/>
      <c r="KY9" s="33"/>
      <c r="KZ9" s="33"/>
      <c r="LA9" s="33"/>
      <c r="LB9" s="33"/>
      <c r="LC9" s="33"/>
      <c r="LD9" s="33"/>
      <c r="LE9" s="33"/>
      <c r="LF9" s="33"/>
      <c r="LG9" s="33"/>
      <c r="LH9" s="33"/>
      <c r="LI9" s="33"/>
      <c r="LJ9" s="33"/>
      <c r="LK9" s="33"/>
      <c r="LL9" s="33"/>
      <c r="LM9" s="33"/>
      <c r="LN9" s="33"/>
      <c r="LO9" s="33"/>
      <c r="LP9" s="33"/>
      <c r="LQ9" s="33"/>
      <c r="LR9" s="33"/>
      <c r="LS9" s="33"/>
      <c r="LT9" s="33"/>
      <c r="LU9" s="33"/>
      <c r="LV9" s="33"/>
      <c r="LW9" s="33"/>
      <c r="LX9" s="33"/>
      <c r="LY9" s="33"/>
      <c r="LZ9" s="33"/>
      <c r="MA9" s="33"/>
      <c r="MB9" s="33"/>
      <c r="MC9" s="33"/>
      <c r="MD9" s="33"/>
      <c r="ME9" s="33"/>
      <c r="MF9" s="33"/>
      <c r="MG9" s="33"/>
      <c r="MH9" s="33"/>
      <c r="MI9" s="33"/>
      <c r="MJ9" s="33"/>
      <c r="MK9" s="33"/>
      <c r="ML9" s="33"/>
      <c r="MM9" s="33"/>
      <c r="MN9" s="33"/>
      <c r="MO9" s="33"/>
      <c r="MP9" s="33"/>
      <c r="MQ9" s="33"/>
      <c r="MR9" s="33"/>
      <c r="MS9" s="33"/>
      <c r="MT9" s="33"/>
      <c r="MU9" s="33"/>
      <c r="MV9" s="33"/>
      <c r="MW9" s="33"/>
      <c r="MX9" s="33"/>
      <c r="MY9" s="33"/>
      <c r="MZ9" s="33"/>
      <c r="NA9" s="33"/>
      <c r="NB9" s="33"/>
      <c r="NC9" s="33"/>
      <c r="ND9" s="33"/>
      <c r="NE9" s="33"/>
      <c r="NF9" s="33"/>
      <c r="NG9" s="33"/>
      <c r="NH9" s="33"/>
      <c r="NI9" s="33"/>
      <c r="NJ9" s="33"/>
      <c r="NK9" s="33"/>
      <c r="NL9" s="33"/>
      <c r="NM9" s="33"/>
      <c r="NN9" s="33"/>
      <c r="NO9" s="33"/>
      <c r="NP9" s="33"/>
      <c r="NQ9" s="33"/>
      <c r="NR9" s="33"/>
      <c r="NS9" s="33"/>
      <c r="NT9" s="33"/>
      <c r="NU9" s="33"/>
      <c r="NV9" s="33"/>
      <c r="NW9" s="33"/>
      <c r="NX9" s="33"/>
      <c r="NY9" s="33"/>
      <c r="NZ9" s="33"/>
      <c r="OA9" s="33"/>
      <c r="OB9" s="33"/>
      <c r="OC9" s="33"/>
      <c r="OD9" s="33"/>
      <c r="OE9" s="33"/>
      <c r="OF9" s="33"/>
      <c r="OG9" s="33"/>
      <c r="OH9" s="33"/>
      <c r="OI9" s="33"/>
      <c r="OJ9" s="33"/>
      <c r="OK9" s="33"/>
      <c r="OL9" s="33"/>
      <c r="OM9" s="33"/>
      <c r="ON9" s="33"/>
      <c r="OO9" s="33"/>
      <c r="OP9" s="33"/>
      <c r="OQ9" s="33"/>
      <c r="OR9" s="33"/>
      <c r="OS9" s="33"/>
      <c r="OT9" s="33"/>
      <c r="OU9" s="33"/>
      <c r="OV9" s="33"/>
      <c r="OW9" s="33"/>
      <c r="OX9" s="33"/>
      <c r="OY9" s="33"/>
      <c r="OZ9" s="33"/>
      <c r="PA9" s="33"/>
      <c r="PB9" s="33"/>
      <c r="PC9" s="33"/>
      <c r="PD9" s="33"/>
      <c r="PE9" s="33"/>
      <c r="PF9" s="33"/>
      <c r="PG9" s="33"/>
      <c r="PH9" s="33"/>
      <c r="PI9" s="33"/>
      <c r="PJ9" s="33"/>
      <c r="PK9" s="33"/>
      <c r="PL9" s="33"/>
      <c r="PM9" s="33"/>
      <c r="PN9" s="33"/>
      <c r="PO9" s="33"/>
      <c r="PP9" s="33"/>
      <c r="PQ9" s="33"/>
      <c r="PR9" s="33"/>
      <c r="PS9" s="33"/>
      <c r="PT9" s="33"/>
      <c r="PU9" s="33"/>
      <c r="PV9" s="33"/>
      <c r="PW9" s="33"/>
      <c r="PX9" s="33"/>
      <c r="PY9" s="33"/>
      <c r="PZ9" s="33"/>
      <c r="QA9" s="33"/>
      <c r="QB9" s="33"/>
      <c r="QC9" s="33"/>
      <c r="QD9" s="33"/>
      <c r="QE9" s="33"/>
      <c r="QF9" s="33"/>
      <c r="QG9" s="33"/>
      <c r="QH9" s="33"/>
      <c r="QI9" s="33"/>
      <c r="QJ9" s="33"/>
      <c r="QK9" s="33"/>
      <c r="QL9" s="33"/>
      <c r="QM9" s="33"/>
      <c r="QN9" s="33"/>
      <c r="QO9" s="33"/>
      <c r="QP9" s="33"/>
      <c r="QQ9" s="33"/>
      <c r="QR9" s="33"/>
      <c r="QS9" s="33"/>
      <c r="QT9" s="33"/>
      <c r="QU9" s="33"/>
      <c r="QV9" s="33"/>
      <c r="QW9" s="33"/>
      <c r="QX9" s="33"/>
      <c r="QY9" s="33"/>
      <c r="QZ9" s="33"/>
      <c r="RA9" s="33"/>
      <c r="RB9" s="33"/>
      <c r="RC9" s="33"/>
      <c r="RD9" s="33"/>
      <c r="RE9" s="33"/>
      <c r="RF9" s="33"/>
      <c r="RG9" s="33"/>
      <c r="RH9" s="33"/>
      <c r="RI9" s="33"/>
      <c r="RJ9" s="33"/>
      <c r="RK9" s="33"/>
      <c r="RL9" s="33"/>
      <c r="RM9" s="33"/>
      <c r="RN9" s="33"/>
      <c r="RO9" s="33"/>
      <c r="RP9" s="33"/>
      <c r="RQ9" s="33"/>
      <c r="RR9" s="33"/>
      <c r="RS9" s="33"/>
      <c r="RT9" s="33"/>
      <c r="RU9" s="33"/>
      <c r="RV9" s="33"/>
      <c r="RW9" s="33"/>
      <c r="RX9" s="33"/>
      <c r="RY9" s="33"/>
      <c r="RZ9" s="33"/>
      <c r="SA9" s="33"/>
      <c r="SB9" s="33"/>
      <c r="SC9" s="33"/>
      <c r="SD9" s="33"/>
      <c r="SE9" s="33"/>
      <c r="SF9" s="33"/>
      <c r="SG9" s="33"/>
      <c r="SH9" s="33"/>
      <c r="SI9" s="33"/>
      <c r="SJ9" s="33"/>
      <c r="SK9" s="33"/>
      <c r="SL9" s="33"/>
      <c r="SM9" s="33"/>
      <c r="SN9" s="33"/>
      <c r="SO9" s="33"/>
      <c r="SP9" s="33"/>
      <c r="SQ9" s="33"/>
      <c r="SR9" s="33"/>
      <c r="SS9" s="33"/>
      <c r="ST9" s="33"/>
      <c r="SU9" s="33"/>
      <c r="SV9" s="33"/>
      <c r="SW9" s="33"/>
      <c r="SX9" s="33"/>
      <c r="SY9" s="33"/>
      <c r="SZ9" s="33"/>
      <c r="TA9" s="33"/>
      <c r="TB9" s="33"/>
      <c r="TC9" s="33"/>
      <c r="TD9" s="33"/>
      <c r="TE9" s="33"/>
      <c r="TF9" s="33"/>
      <c r="TG9" s="33"/>
      <c r="TH9" s="33"/>
      <c r="TI9" s="33"/>
      <c r="TJ9" s="33"/>
      <c r="TK9" s="33"/>
      <c r="TL9" s="33"/>
      <c r="TM9" s="33"/>
      <c r="TN9" s="33"/>
      <c r="TO9" s="33"/>
      <c r="TP9" s="33"/>
      <c r="TQ9" s="33"/>
      <c r="TR9" s="33"/>
      <c r="TS9" s="33"/>
      <c r="TT9" s="33"/>
      <c r="TU9" s="33"/>
      <c r="TV9" s="33"/>
      <c r="TW9" s="33"/>
      <c r="TX9" s="33"/>
      <c r="TY9" s="33"/>
      <c r="TZ9" s="33"/>
      <c r="UA9" s="33"/>
      <c r="UB9" s="33"/>
      <c r="UC9" s="33"/>
      <c r="UD9" s="33"/>
      <c r="UE9" s="33"/>
      <c r="UF9" s="33"/>
      <c r="UG9" s="33"/>
      <c r="UH9" s="33"/>
      <c r="UI9" s="33"/>
      <c r="UJ9" s="33"/>
      <c r="UK9" s="33"/>
      <c r="UL9" s="33"/>
      <c r="UM9" s="33"/>
    </row>
    <row r="10" spans="1:559" s="34" customFormat="1" ht="24.75" customHeight="1">
      <c r="A10" s="48"/>
      <c r="B10" s="48"/>
      <c r="C10" s="97"/>
      <c r="D10" s="97"/>
      <c r="E10" s="191"/>
      <c r="F10" s="97"/>
      <c r="G10" s="97"/>
      <c r="H10" s="188"/>
      <c r="I10" s="48"/>
      <c r="J10" s="97"/>
      <c r="K10" s="97"/>
      <c r="L10" s="97"/>
      <c r="M10" s="97"/>
      <c r="N10" s="97"/>
      <c r="O10" s="97"/>
      <c r="P10" s="51"/>
      <c r="Q10" s="48"/>
      <c r="R10" s="397"/>
      <c r="S10" s="391"/>
      <c r="T10" s="392"/>
      <c r="U10" s="392"/>
      <c r="V10" s="393"/>
      <c r="W10" s="393"/>
      <c r="X10" s="394"/>
      <c r="Y10" s="48"/>
      <c r="Z10" s="51"/>
      <c r="AA10" s="51"/>
      <c r="AB10" s="51"/>
      <c r="AC10" s="51"/>
      <c r="AD10" s="51"/>
      <c r="AE10" s="51"/>
      <c r="AF10" s="51"/>
      <c r="AG10" s="51"/>
      <c r="AH10" s="51"/>
      <c r="AI10" s="51"/>
      <c r="AJ10" s="51"/>
      <c r="AK10" s="51"/>
      <c r="AL10" s="51"/>
      <c r="AM10" s="51"/>
      <c r="AN10" s="51"/>
      <c r="AO10" s="51"/>
      <c r="AP10" s="51"/>
      <c r="AQ10" s="51"/>
      <c r="AR10" s="51"/>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c r="GD10" s="33"/>
      <c r="GE10" s="33"/>
      <c r="GF10" s="33"/>
      <c r="GG10" s="33"/>
      <c r="GH10" s="33"/>
      <c r="GI10" s="33"/>
      <c r="GJ10" s="33"/>
      <c r="GK10" s="33"/>
      <c r="GL10" s="33"/>
      <c r="GM10" s="33"/>
      <c r="GN10" s="33"/>
      <c r="GO10" s="33"/>
      <c r="GP10" s="33"/>
      <c r="GQ10" s="33"/>
      <c r="GR10" s="33"/>
      <c r="GS10" s="33"/>
      <c r="GT10" s="33"/>
      <c r="GU10" s="33"/>
      <c r="GV10" s="33"/>
      <c r="GW10" s="33"/>
      <c r="GX10" s="33"/>
      <c r="GY10" s="33"/>
      <c r="GZ10" s="33"/>
      <c r="HA10" s="33"/>
      <c r="HB10" s="33"/>
      <c r="HC10" s="33"/>
      <c r="HD10" s="33"/>
      <c r="HE10" s="33"/>
      <c r="HF10" s="33"/>
      <c r="HG10" s="33"/>
      <c r="HH10" s="33"/>
      <c r="HI10" s="33"/>
      <c r="HJ10" s="33"/>
      <c r="HK10" s="33"/>
      <c r="HL10" s="33"/>
      <c r="HM10" s="33"/>
      <c r="HN10" s="33"/>
      <c r="HO10" s="33"/>
      <c r="HP10" s="33"/>
      <c r="HQ10" s="33"/>
      <c r="HR10" s="33"/>
      <c r="HS10" s="33"/>
      <c r="HT10" s="33"/>
      <c r="HU10" s="33"/>
      <c r="HV10" s="33"/>
      <c r="HW10" s="33"/>
      <c r="HX10" s="33"/>
      <c r="HY10" s="33"/>
      <c r="HZ10" s="33"/>
      <c r="IA10" s="33"/>
      <c r="IB10" s="33"/>
      <c r="IC10" s="33"/>
      <c r="ID10" s="33"/>
      <c r="IE10" s="33"/>
      <c r="IF10" s="33"/>
      <c r="IG10" s="33"/>
      <c r="IH10" s="33"/>
      <c r="II10" s="33"/>
      <c r="IJ10" s="33"/>
      <c r="IK10" s="33"/>
      <c r="IL10" s="33"/>
      <c r="IM10" s="33"/>
      <c r="IN10" s="33"/>
      <c r="IO10" s="33"/>
      <c r="IP10" s="33"/>
      <c r="IQ10" s="33"/>
      <c r="IR10" s="33"/>
      <c r="IS10" s="33"/>
      <c r="IT10" s="33"/>
      <c r="IU10" s="33"/>
      <c r="IV10" s="33"/>
      <c r="IW10" s="33"/>
      <c r="IX10" s="33"/>
      <c r="IY10" s="33"/>
      <c r="IZ10" s="33"/>
      <c r="JA10" s="33"/>
      <c r="JB10" s="33"/>
      <c r="JC10" s="33"/>
      <c r="JD10" s="33"/>
      <c r="JE10" s="33"/>
      <c r="JF10" s="33"/>
      <c r="JG10" s="33"/>
      <c r="JH10" s="33"/>
      <c r="JI10" s="33"/>
      <c r="JJ10" s="33"/>
      <c r="JK10" s="33"/>
      <c r="JL10" s="33"/>
      <c r="JM10" s="33"/>
      <c r="JN10" s="33"/>
      <c r="JO10" s="33"/>
      <c r="JP10" s="33"/>
      <c r="JQ10" s="33"/>
      <c r="JR10" s="33"/>
      <c r="JS10" s="33"/>
      <c r="JT10" s="33"/>
      <c r="JU10" s="33"/>
      <c r="JV10" s="33"/>
      <c r="JW10" s="33"/>
      <c r="JX10" s="33"/>
      <c r="JY10" s="33"/>
      <c r="JZ10" s="33"/>
      <c r="KA10" s="33"/>
      <c r="KB10" s="33"/>
      <c r="KC10" s="33"/>
      <c r="KD10" s="33"/>
      <c r="KE10" s="33"/>
      <c r="KF10" s="33"/>
      <c r="KG10" s="33"/>
      <c r="KH10" s="33"/>
      <c r="KI10" s="33"/>
      <c r="KJ10" s="33"/>
      <c r="KK10" s="33"/>
      <c r="KL10" s="33"/>
      <c r="KM10" s="33"/>
      <c r="KN10" s="33"/>
      <c r="KO10" s="33"/>
      <c r="KP10" s="33"/>
      <c r="KQ10" s="33"/>
      <c r="KR10" s="33"/>
      <c r="KS10" s="33"/>
      <c r="KT10" s="33"/>
      <c r="KU10" s="33"/>
      <c r="KV10" s="33"/>
      <c r="KW10" s="33"/>
      <c r="KX10" s="33"/>
      <c r="KY10" s="33"/>
      <c r="KZ10" s="33"/>
      <c r="LA10" s="33"/>
      <c r="LB10" s="33"/>
      <c r="LC10" s="33"/>
      <c r="LD10" s="33"/>
      <c r="LE10" s="33"/>
      <c r="LF10" s="33"/>
      <c r="LG10" s="33"/>
      <c r="LH10" s="33"/>
      <c r="LI10" s="33"/>
      <c r="LJ10" s="33"/>
      <c r="LK10" s="33"/>
      <c r="LL10" s="33"/>
      <c r="LM10" s="33"/>
      <c r="LN10" s="33"/>
      <c r="LO10" s="33"/>
      <c r="LP10" s="33"/>
      <c r="LQ10" s="33"/>
      <c r="LR10" s="33"/>
      <c r="LS10" s="33"/>
      <c r="LT10" s="33"/>
      <c r="LU10" s="33"/>
      <c r="LV10" s="33"/>
      <c r="LW10" s="33"/>
      <c r="LX10" s="33"/>
      <c r="LY10" s="33"/>
      <c r="LZ10" s="33"/>
      <c r="MA10" s="33"/>
      <c r="MB10" s="33"/>
      <c r="MC10" s="33"/>
      <c r="MD10" s="33"/>
      <c r="ME10" s="33"/>
      <c r="MF10" s="33"/>
      <c r="MG10" s="33"/>
      <c r="MH10" s="33"/>
      <c r="MI10" s="33"/>
      <c r="MJ10" s="33"/>
      <c r="MK10" s="33"/>
      <c r="ML10" s="33"/>
      <c r="MM10" s="33"/>
      <c r="MN10" s="33"/>
      <c r="MO10" s="33"/>
      <c r="MP10" s="33"/>
      <c r="MQ10" s="33"/>
      <c r="MR10" s="33"/>
      <c r="MS10" s="33"/>
      <c r="MT10" s="33"/>
      <c r="MU10" s="33"/>
      <c r="MV10" s="33"/>
      <c r="MW10" s="33"/>
      <c r="MX10" s="33"/>
      <c r="MY10" s="33"/>
      <c r="MZ10" s="33"/>
      <c r="NA10" s="33"/>
      <c r="NB10" s="33"/>
      <c r="NC10" s="33"/>
      <c r="ND10" s="33"/>
      <c r="NE10" s="33"/>
      <c r="NF10" s="33"/>
      <c r="NG10" s="33"/>
      <c r="NH10" s="33"/>
      <c r="NI10" s="33"/>
      <c r="NJ10" s="33"/>
      <c r="NK10" s="33"/>
      <c r="NL10" s="33"/>
      <c r="NM10" s="33"/>
      <c r="NN10" s="33"/>
      <c r="NO10" s="33"/>
      <c r="NP10" s="33"/>
      <c r="NQ10" s="33"/>
      <c r="NR10" s="33"/>
      <c r="NS10" s="33"/>
      <c r="NT10" s="33"/>
      <c r="NU10" s="33"/>
      <c r="NV10" s="33"/>
      <c r="NW10" s="33"/>
      <c r="NX10" s="33"/>
      <c r="NY10" s="33"/>
      <c r="NZ10" s="33"/>
      <c r="OA10" s="33"/>
      <c r="OB10" s="33"/>
      <c r="OC10" s="33"/>
      <c r="OD10" s="33"/>
      <c r="OE10" s="33"/>
      <c r="OF10" s="33"/>
      <c r="OG10" s="33"/>
      <c r="OH10" s="33"/>
      <c r="OI10" s="33"/>
      <c r="OJ10" s="33"/>
      <c r="OK10" s="33"/>
      <c r="OL10" s="33"/>
      <c r="OM10" s="33"/>
      <c r="ON10" s="33"/>
      <c r="OO10" s="33"/>
      <c r="OP10" s="33"/>
      <c r="OQ10" s="33"/>
      <c r="OR10" s="33"/>
      <c r="OS10" s="33"/>
      <c r="OT10" s="33"/>
      <c r="OU10" s="33"/>
      <c r="OV10" s="33"/>
      <c r="OW10" s="33"/>
      <c r="OX10" s="33"/>
      <c r="OY10" s="33"/>
      <c r="OZ10" s="33"/>
      <c r="PA10" s="33"/>
      <c r="PB10" s="33"/>
      <c r="PC10" s="33"/>
      <c r="PD10" s="33"/>
      <c r="PE10" s="33"/>
      <c r="PF10" s="33"/>
      <c r="PG10" s="33"/>
      <c r="PH10" s="33"/>
      <c r="PI10" s="33"/>
      <c r="PJ10" s="33"/>
      <c r="PK10" s="33"/>
      <c r="PL10" s="33"/>
      <c r="PM10" s="33"/>
      <c r="PN10" s="33"/>
      <c r="PO10" s="33"/>
      <c r="PP10" s="33"/>
      <c r="PQ10" s="33"/>
      <c r="PR10" s="33"/>
      <c r="PS10" s="33"/>
      <c r="PT10" s="33"/>
      <c r="PU10" s="33"/>
      <c r="PV10" s="33"/>
      <c r="PW10" s="33"/>
      <c r="PX10" s="33"/>
      <c r="PY10" s="33"/>
      <c r="PZ10" s="33"/>
      <c r="QA10" s="33"/>
      <c r="QB10" s="33"/>
      <c r="QC10" s="33"/>
      <c r="QD10" s="33"/>
      <c r="QE10" s="33"/>
      <c r="QF10" s="33"/>
      <c r="QG10" s="33"/>
      <c r="QH10" s="33"/>
      <c r="QI10" s="33"/>
      <c r="QJ10" s="33"/>
      <c r="QK10" s="33"/>
      <c r="QL10" s="33"/>
      <c r="QM10" s="33"/>
      <c r="QN10" s="33"/>
      <c r="QO10" s="33"/>
      <c r="QP10" s="33"/>
      <c r="QQ10" s="33"/>
      <c r="QR10" s="33"/>
      <c r="QS10" s="33"/>
      <c r="QT10" s="33"/>
      <c r="QU10" s="33"/>
      <c r="QV10" s="33"/>
      <c r="QW10" s="33"/>
      <c r="QX10" s="33"/>
      <c r="QY10" s="33"/>
      <c r="QZ10" s="33"/>
      <c r="RA10" s="33"/>
      <c r="RB10" s="33"/>
      <c r="RC10" s="33"/>
      <c r="RD10" s="33"/>
      <c r="RE10" s="33"/>
      <c r="RF10" s="33"/>
      <c r="RG10" s="33"/>
      <c r="RH10" s="33"/>
      <c r="RI10" s="33"/>
      <c r="RJ10" s="33"/>
      <c r="RK10" s="33"/>
      <c r="RL10" s="33"/>
      <c r="RM10" s="33"/>
      <c r="RN10" s="33"/>
      <c r="RO10" s="33"/>
      <c r="RP10" s="33"/>
      <c r="RQ10" s="33"/>
      <c r="RR10" s="33"/>
      <c r="RS10" s="33"/>
      <c r="RT10" s="33"/>
      <c r="RU10" s="33"/>
      <c r="RV10" s="33"/>
      <c r="RW10" s="33"/>
      <c r="RX10" s="33"/>
      <c r="RY10" s="33"/>
      <c r="RZ10" s="33"/>
      <c r="SA10" s="33"/>
      <c r="SB10" s="33"/>
      <c r="SC10" s="33"/>
      <c r="SD10" s="33"/>
      <c r="SE10" s="33"/>
      <c r="SF10" s="33"/>
      <c r="SG10" s="33"/>
      <c r="SH10" s="33"/>
      <c r="SI10" s="33"/>
      <c r="SJ10" s="33"/>
      <c r="SK10" s="33"/>
      <c r="SL10" s="33"/>
      <c r="SM10" s="33"/>
      <c r="SN10" s="33"/>
      <c r="SO10" s="33"/>
      <c r="SP10" s="33"/>
      <c r="SQ10" s="33"/>
      <c r="SR10" s="33"/>
      <c r="SS10" s="33"/>
      <c r="ST10" s="33"/>
      <c r="SU10" s="33"/>
      <c r="SV10" s="33"/>
      <c r="SW10" s="33"/>
      <c r="SX10" s="33"/>
      <c r="SY10" s="33"/>
      <c r="SZ10" s="33"/>
      <c r="TA10" s="33"/>
      <c r="TB10" s="33"/>
      <c r="TC10" s="33"/>
      <c r="TD10" s="33"/>
      <c r="TE10" s="33"/>
      <c r="TF10" s="33"/>
      <c r="TG10" s="33"/>
      <c r="TH10" s="33"/>
      <c r="TI10" s="33"/>
      <c r="TJ10" s="33"/>
      <c r="TK10" s="33"/>
      <c r="TL10" s="33"/>
      <c r="TM10" s="33"/>
      <c r="TN10" s="33"/>
      <c r="TO10" s="33"/>
      <c r="TP10" s="33"/>
      <c r="TQ10" s="33"/>
      <c r="TR10" s="33"/>
      <c r="TS10" s="33"/>
      <c r="TT10" s="33"/>
      <c r="TU10" s="33"/>
      <c r="TV10" s="33"/>
      <c r="TW10" s="33"/>
      <c r="TX10" s="33"/>
      <c r="TY10" s="33"/>
      <c r="TZ10" s="33"/>
      <c r="UA10" s="33"/>
      <c r="UB10" s="33"/>
      <c r="UC10" s="33"/>
      <c r="UD10" s="33"/>
      <c r="UE10" s="33"/>
      <c r="UF10" s="33"/>
      <c r="UG10" s="33"/>
      <c r="UH10" s="33"/>
      <c r="UI10" s="33"/>
      <c r="UJ10" s="33"/>
      <c r="UK10" s="33"/>
      <c r="UL10" s="33"/>
      <c r="UM10" s="33"/>
    </row>
    <row r="11" spans="1:559" s="34" customFormat="1" ht="24.75" customHeight="1" thickBot="1">
      <c r="A11" s="48"/>
      <c r="B11" s="48"/>
      <c r="C11" s="97"/>
      <c r="D11" s="97"/>
      <c r="E11" s="191"/>
      <c r="F11" s="97"/>
      <c r="G11" s="97"/>
      <c r="H11" s="188"/>
      <c r="I11" s="48"/>
      <c r="J11" s="97"/>
      <c r="K11" s="97"/>
      <c r="L11" s="97"/>
      <c r="M11" s="97"/>
      <c r="N11" s="97"/>
      <c r="O11" s="97"/>
      <c r="P11" s="51"/>
      <c r="Q11" s="48"/>
      <c r="R11" s="389" t="s">
        <v>46</v>
      </c>
      <c r="S11" s="390"/>
      <c r="T11" s="390"/>
      <c r="U11" s="390"/>
      <c r="V11" s="390"/>
      <c r="W11" s="390"/>
      <c r="X11" s="390"/>
      <c r="Y11" s="48"/>
      <c r="Z11" s="51"/>
      <c r="AA11" s="51"/>
      <c r="AB11" s="51"/>
      <c r="AC11" s="51"/>
      <c r="AD11" s="51"/>
      <c r="AE11" s="51"/>
      <c r="AF11" s="51"/>
      <c r="AG11" s="51"/>
      <c r="AH11" s="51"/>
      <c r="AI11" s="51"/>
      <c r="AJ11" s="51"/>
      <c r="AK11" s="51"/>
      <c r="AL11" s="51"/>
      <c r="AM11" s="51"/>
      <c r="AN11" s="51"/>
      <c r="AO11" s="51"/>
      <c r="AP11" s="51"/>
      <c r="AQ11" s="51"/>
      <c r="AR11" s="51"/>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c r="HP11" s="33"/>
      <c r="HQ11" s="33"/>
      <c r="HR11" s="33"/>
      <c r="HS11" s="33"/>
      <c r="HT11" s="33"/>
      <c r="HU11" s="33"/>
      <c r="HV11" s="33"/>
      <c r="HW11" s="33"/>
      <c r="HX11" s="33"/>
      <c r="HY11" s="33"/>
      <c r="HZ11" s="33"/>
      <c r="IA11" s="33"/>
      <c r="IB11" s="33"/>
      <c r="IC11" s="33"/>
      <c r="ID11" s="33"/>
      <c r="IE11" s="33"/>
      <c r="IF11" s="33"/>
      <c r="IG11" s="33"/>
      <c r="IH11" s="33"/>
      <c r="II11" s="33"/>
      <c r="IJ11" s="33"/>
      <c r="IK11" s="33"/>
      <c r="IL11" s="33"/>
      <c r="IM11" s="33"/>
      <c r="IN11" s="33"/>
      <c r="IO11" s="33"/>
      <c r="IP11" s="33"/>
      <c r="IQ11" s="33"/>
      <c r="IR11" s="33"/>
      <c r="IS11" s="33"/>
      <c r="IT11" s="33"/>
      <c r="IU11" s="33"/>
      <c r="IV11" s="33"/>
      <c r="IW11" s="33"/>
      <c r="IX11" s="33"/>
      <c r="IY11" s="33"/>
      <c r="IZ11" s="33"/>
      <c r="JA11" s="33"/>
      <c r="JB11" s="33"/>
      <c r="JC11" s="33"/>
      <c r="JD11" s="33"/>
      <c r="JE11" s="33"/>
      <c r="JF11" s="33"/>
      <c r="JG11" s="33"/>
      <c r="JH11" s="33"/>
      <c r="JI11" s="33"/>
      <c r="JJ11" s="33"/>
      <c r="JK11" s="33"/>
      <c r="JL11" s="33"/>
      <c r="JM11" s="33"/>
      <c r="JN11" s="33"/>
      <c r="JO11" s="33"/>
      <c r="JP11" s="33"/>
      <c r="JQ11" s="33"/>
      <c r="JR11" s="33"/>
      <c r="JS11" s="33"/>
      <c r="JT11" s="33"/>
      <c r="JU11" s="33"/>
      <c r="JV11" s="33"/>
      <c r="JW11" s="33"/>
      <c r="JX11" s="33"/>
      <c r="JY11" s="33"/>
      <c r="JZ11" s="33"/>
      <c r="KA11" s="33"/>
      <c r="KB11" s="33"/>
      <c r="KC11" s="33"/>
      <c r="KD11" s="33"/>
      <c r="KE11" s="33"/>
      <c r="KF11" s="33"/>
      <c r="KG11" s="33"/>
      <c r="KH11" s="33"/>
      <c r="KI11" s="33"/>
      <c r="KJ11" s="33"/>
      <c r="KK11" s="33"/>
      <c r="KL11" s="33"/>
      <c r="KM11" s="33"/>
      <c r="KN11" s="33"/>
      <c r="KO11" s="33"/>
      <c r="KP11" s="33"/>
      <c r="KQ11" s="33"/>
      <c r="KR11" s="33"/>
      <c r="KS11" s="33"/>
      <c r="KT11" s="33"/>
      <c r="KU11" s="33"/>
      <c r="KV11" s="33"/>
      <c r="KW11" s="33"/>
      <c r="KX11" s="33"/>
      <c r="KY11" s="33"/>
      <c r="KZ11" s="33"/>
      <c r="LA11" s="33"/>
      <c r="LB11" s="33"/>
      <c r="LC11" s="33"/>
      <c r="LD11" s="33"/>
      <c r="LE11" s="33"/>
      <c r="LF11" s="33"/>
      <c r="LG11" s="33"/>
      <c r="LH11" s="33"/>
      <c r="LI11" s="33"/>
      <c r="LJ11" s="33"/>
      <c r="LK11" s="33"/>
      <c r="LL11" s="33"/>
      <c r="LM11" s="33"/>
      <c r="LN11" s="33"/>
      <c r="LO11" s="33"/>
      <c r="LP11" s="33"/>
      <c r="LQ11" s="33"/>
      <c r="LR11" s="33"/>
      <c r="LS11" s="33"/>
      <c r="LT11" s="33"/>
      <c r="LU11" s="33"/>
      <c r="LV11" s="33"/>
      <c r="LW11" s="33"/>
      <c r="LX11" s="33"/>
      <c r="LY11" s="33"/>
      <c r="LZ11" s="33"/>
      <c r="MA11" s="33"/>
      <c r="MB11" s="33"/>
      <c r="MC11" s="33"/>
      <c r="MD11" s="33"/>
      <c r="ME11" s="33"/>
      <c r="MF11" s="33"/>
      <c r="MG11" s="33"/>
      <c r="MH11" s="33"/>
      <c r="MI11" s="33"/>
      <c r="MJ11" s="33"/>
      <c r="MK11" s="33"/>
      <c r="ML11" s="33"/>
      <c r="MM11" s="33"/>
      <c r="MN11" s="33"/>
      <c r="MO11" s="33"/>
      <c r="MP11" s="33"/>
      <c r="MQ11" s="33"/>
      <c r="MR11" s="33"/>
      <c r="MS11" s="33"/>
      <c r="MT11" s="33"/>
      <c r="MU11" s="33"/>
      <c r="MV11" s="33"/>
      <c r="MW11" s="33"/>
      <c r="MX11" s="33"/>
      <c r="MY11" s="33"/>
      <c r="MZ11" s="33"/>
      <c r="NA11" s="33"/>
      <c r="NB11" s="33"/>
      <c r="NC11" s="33"/>
      <c r="ND11" s="33"/>
      <c r="NE11" s="33"/>
      <c r="NF11" s="33"/>
      <c r="NG11" s="33"/>
      <c r="NH11" s="33"/>
      <c r="NI11" s="33"/>
      <c r="NJ11" s="33"/>
      <c r="NK11" s="33"/>
      <c r="NL11" s="33"/>
      <c r="NM11" s="33"/>
      <c r="NN11" s="33"/>
      <c r="NO11" s="33"/>
      <c r="NP11" s="33"/>
      <c r="NQ11" s="33"/>
      <c r="NR11" s="33"/>
      <c r="NS11" s="33"/>
      <c r="NT11" s="33"/>
      <c r="NU11" s="33"/>
      <c r="NV11" s="33"/>
      <c r="NW11" s="33"/>
      <c r="NX11" s="33"/>
      <c r="NY11" s="33"/>
      <c r="NZ11" s="33"/>
      <c r="OA11" s="33"/>
      <c r="OB11" s="33"/>
      <c r="OC11" s="33"/>
      <c r="OD11" s="33"/>
      <c r="OE11" s="33"/>
      <c r="OF11" s="33"/>
      <c r="OG11" s="33"/>
      <c r="OH11" s="33"/>
      <c r="OI11" s="33"/>
      <c r="OJ11" s="33"/>
      <c r="OK11" s="33"/>
      <c r="OL11" s="33"/>
      <c r="OM11" s="33"/>
      <c r="ON11" s="33"/>
      <c r="OO11" s="33"/>
      <c r="OP11" s="33"/>
      <c r="OQ11" s="33"/>
      <c r="OR11" s="33"/>
      <c r="OS11" s="33"/>
      <c r="OT11" s="33"/>
      <c r="OU11" s="33"/>
      <c r="OV11" s="33"/>
      <c r="OW11" s="33"/>
      <c r="OX11" s="33"/>
      <c r="OY11" s="33"/>
      <c r="OZ11" s="33"/>
      <c r="PA11" s="33"/>
      <c r="PB11" s="33"/>
      <c r="PC11" s="33"/>
      <c r="PD11" s="33"/>
      <c r="PE11" s="33"/>
      <c r="PF11" s="33"/>
      <c r="PG11" s="33"/>
      <c r="PH11" s="33"/>
      <c r="PI11" s="33"/>
      <c r="PJ11" s="33"/>
      <c r="PK11" s="33"/>
      <c r="PL11" s="33"/>
      <c r="PM11" s="33"/>
      <c r="PN11" s="33"/>
      <c r="PO11" s="33"/>
      <c r="PP11" s="33"/>
      <c r="PQ11" s="33"/>
      <c r="PR11" s="33"/>
      <c r="PS11" s="33"/>
      <c r="PT11" s="33"/>
      <c r="PU11" s="33"/>
      <c r="PV11" s="33"/>
      <c r="PW11" s="33"/>
      <c r="PX11" s="33"/>
      <c r="PY11" s="33"/>
      <c r="PZ11" s="33"/>
      <c r="QA11" s="33"/>
      <c r="QB11" s="33"/>
      <c r="QC11" s="33"/>
      <c r="QD11" s="33"/>
      <c r="QE11" s="33"/>
      <c r="QF11" s="33"/>
      <c r="QG11" s="33"/>
      <c r="QH11" s="33"/>
      <c r="QI11" s="33"/>
      <c r="QJ11" s="33"/>
      <c r="QK11" s="33"/>
      <c r="QL11" s="33"/>
      <c r="QM11" s="33"/>
      <c r="QN11" s="33"/>
      <c r="QO11" s="33"/>
      <c r="QP11" s="33"/>
      <c r="QQ11" s="33"/>
      <c r="QR11" s="33"/>
      <c r="QS11" s="33"/>
      <c r="QT11" s="33"/>
      <c r="QU11" s="33"/>
      <c r="QV11" s="33"/>
      <c r="QW11" s="33"/>
      <c r="QX11" s="33"/>
      <c r="QY11" s="33"/>
      <c r="QZ11" s="33"/>
      <c r="RA11" s="33"/>
      <c r="RB11" s="33"/>
      <c r="RC11" s="33"/>
      <c r="RD11" s="33"/>
      <c r="RE11" s="33"/>
      <c r="RF11" s="33"/>
      <c r="RG11" s="33"/>
      <c r="RH11" s="33"/>
      <c r="RI11" s="33"/>
      <c r="RJ11" s="33"/>
      <c r="RK11" s="33"/>
      <c r="RL11" s="33"/>
      <c r="RM11" s="33"/>
      <c r="RN11" s="33"/>
      <c r="RO11" s="33"/>
      <c r="RP11" s="33"/>
      <c r="RQ11" s="33"/>
      <c r="RR11" s="33"/>
      <c r="RS11" s="33"/>
      <c r="RT11" s="33"/>
      <c r="RU11" s="33"/>
      <c r="RV11" s="33"/>
      <c r="RW11" s="33"/>
      <c r="RX11" s="33"/>
      <c r="RY11" s="33"/>
      <c r="RZ11" s="33"/>
      <c r="SA11" s="33"/>
      <c r="SB11" s="33"/>
      <c r="SC11" s="33"/>
      <c r="SD11" s="33"/>
      <c r="SE11" s="33"/>
      <c r="SF11" s="33"/>
      <c r="SG11" s="33"/>
      <c r="SH11" s="33"/>
      <c r="SI11" s="33"/>
      <c r="SJ11" s="33"/>
      <c r="SK11" s="33"/>
      <c r="SL11" s="33"/>
      <c r="SM11" s="33"/>
      <c r="SN11" s="33"/>
      <c r="SO11" s="33"/>
      <c r="SP11" s="33"/>
      <c r="SQ11" s="33"/>
      <c r="SR11" s="33"/>
      <c r="SS11" s="33"/>
      <c r="ST11" s="33"/>
      <c r="SU11" s="33"/>
      <c r="SV11" s="33"/>
      <c r="SW11" s="33"/>
      <c r="SX11" s="33"/>
      <c r="SY11" s="33"/>
      <c r="SZ11" s="33"/>
      <c r="TA11" s="33"/>
      <c r="TB11" s="33"/>
      <c r="TC11" s="33"/>
      <c r="TD11" s="33"/>
      <c r="TE11" s="33"/>
      <c r="TF11" s="33"/>
      <c r="TG11" s="33"/>
      <c r="TH11" s="33"/>
      <c r="TI11" s="33"/>
      <c r="TJ11" s="33"/>
      <c r="TK11" s="33"/>
      <c r="TL11" s="33"/>
      <c r="TM11" s="33"/>
      <c r="TN11" s="33"/>
      <c r="TO11" s="33"/>
      <c r="TP11" s="33"/>
      <c r="TQ11" s="33"/>
      <c r="TR11" s="33"/>
      <c r="TS11" s="33"/>
      <c r="TT11" s="33"/>
      <c r="TU11" s="33"/>
      <c r="TV11" s="33"/>
      <c r="TW11" s="33"/>
      <c r="TX11" s="33"/>
      <c r="TY11" s="33"/>
      <c r="TZ11" s="33"/>
      <c r="UA11" s="33"/>
      <c r="UB11" s="33"/>
      <c r="UC11" s="33"/>
      <c r="UD11" s="33"/>
      <c r="UE11" s="33"/>
      <c r="UF11" s="33"/>
      <c r="UG11" s="33"/>
      <c r="UH11" s="33"/>
      <c r="UI11" s="33"/>
      <c r="UJ11" s="33"/>
      <c r="UK11" s="33"/>
      <c r="UL11" s="33"/>
      <c r="UM11" s="33"/>
    </row>
    <row r="12" spans="1:559" s="34" customFormat="1" ht="24.75" customHeight="1">
      <c r="A12" s="48"/>
      <c r="B12" s="48"/>
      <c r="C12" s="97"/>
      <c r="D12" s="97"/>
      <c r="E12" s="191"/>
      <c r="F12" s="97"/>
      <c r="G12" s="97"/>
      <c r="H12" s="188"/>
      <c r="I12" s="48"/>
      <c r="J12" s="97"/>
      <c r="K12" s="97"/>
      <c r="L12" s="97"/>
      <c r="M12" s="97"/>
      <c r="N12" s="97"/>
      <c r="O12" s="97"/>
      <c r="P12" s="51"/>
      <c r="Q12" s="48"/>
      <c r="R12" s="104"/>
      <c r="S12" s="99" t="s">
        <v>0</v>
      </c>
      <c r="T12" s="99" t="s">
        <v>7</v>
      </c>
      <c r="U12" s="100" t="s">
        <v>37</v>
      </c>
      <c r="V12" s="100" t="s">
        <v>0</v>
      </c>
      <c r="W12" s="100" t="s">
        <v>43</v>
      </c>
      <c r="X12" s="101" t="s">
        <v>37</v>
      </c>
      <c r="Y12" s="48"/>
      <c r="Z12" s="51"/>
      <c r="AA12" s="51"/>
      <c r="AB12" s="51"/>
      <c r="AC12" s="51"/>
      <c r="AD12" s="51"/>
      <c r="AE12" s="51"/>
      <c r="AF12" s="51"/>
      <c r="AG12" s="51"/>
      <c r="AH12" s="51"/>
      <c r="AI12" s="51"/>
      <c r="AJ12" s="51"/>
      <c r="AK12" s="51"/>
      <c r="AL12" s="51"/>
      <c r="AM12" s="51"/>
      <c r="AN12" s="51"/>
      <c r="AO12" s="51"/>
      <c r="AP12" s="51"/>
      <c r="AQ12" s="51"/>
      <c r="AR12" s="51"/>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c r="GD12" s="33"/>
      <c r="GE12" s="33"/>
      <c r="GF12" s="33"/>
      <c r="GG12" s="33"/>
      <c r="GH12" s="33"/>
      <c r="GI12" s="33"/>
      <c r="GJ12" s="33"/>
      <c r="GK12" s="33"/>
      <c r="GL12" s="33"/>
      <c r="GM12" s="33"/>
      <c r="GN12" s="33"/>
      <c r="GO12" s="33"/>
      <c r="GP12" s="33"/>
      <c r="GQ12" s="33"/>
      <c r="GR12" s="33"/>
      <c r="GS12" s="33"/>
      <c r="GT12" s="33"/>
      <c r="GU12" s="33"/>
      <c r="GV12" s="33"/>
      <c r="GW12" s="33"/>
      <c r="GX12" s="33"/>
      <c r="GY12" s="33"/>
      <c r="GZ12" s="33"/>
      <c r="HA12" s="33"/>
      <c r="HB12" s="33"/>
      <c r="HC12" s="33"/>
      <c r="HD12" s="33"/>
      <c r="HE12" s="33"/>
      <c r="HF12" s="33"/>
      <c r="HG12" s="33"/>
      <c r="HH12" s="33"/>
      <c r="HI12" s="33"/>
      <c r="HJ12" s="33"/>
      <c r="HK12" s="33"/>
      <c r="HL12" s="33"/>
      <c r="HM12" s="33"/>
      <c r="HN12" s="33"/>
      <c r="HO12" s="33"/>
      <c r="HP12" s="33"/>
      <c r="HQ12" s="33"/>
      <c r="HR12" s="33"/>
      <c r="HS12" s="33"/>
      <c r="HT12" s="33"/>
      <c r="HU12" s="33"/>
      <c r="HV12" s="33"/>
      <c r="HW12" s="33"/>
      <c r="HX12" s="33"/>
      <c r="HY12" s="33"/>
      <c r="HZ12" s="33"/>
      <c r="IA12" s="33"/>
      <c r="IB12" s="33"/>
      <c r="IC12" s="33"/>
      <c r="ID12" s="33"/>
      <c r="IE12" s="33"/>
      <c r="IF12" s="33"/>
      <c r="IG12" s="33"/>
      <c r="IH12" s="33"/>
      <c r="II12" s="33"/>
      <c r="IJ12" s="33"/>
      <c r="IK12" s="33"/>
      <c r="IL12" s="33"/>
      <c r="IM12" s="33"/>
      <c r="IN12" s="33"/>
      <c r="IO12" s="33"/>
      <c r="IP12" s="33"/>
      <c r="IQ12" s="33"/>
      <c r="IR12" s="33"/>
      <c r="IS12" s="33"/>
      <c r="IT12" s="33"/>
      <c r="IU12" s="33"/>
      <c r="IV12" s="33"/>
      <c r="IW12" s="33"/>
      <c r="IX12" s="33"/>
      <c r="IY12" s="33"/>
      <c r="IZ12" s="33"/>
      <c r="JA12" s="33"/>
      <c r="JB12" s="33"/>
      <c r="JC12" s="33"/>
      <c r="JD12" s="33"/>
      <c r="JE12" s="33"/>
      <c r="JF12" s="33"/>
      <c r="JG12" s="33"/>
      <c r="JH12" s="33"/>
      <c r="JI12" s="33"/>
      <c r="JJ12" s="33"/>
      <c r="JK12" s="33"/>
      <c r="JL12" s="33"/>
      <c r="JM12" s="33"/>
      <c r="JN12" s="33"/>
      <c r="JO12" s="33"/>
      <c r="JP12" s="33"/>
      <c r="JQ12" s="33"/>
      <c r="JR12" s="33"/>
      <c r="JS12" s="33"/>
      <c r="JT12" s="33"/>
      <c r="JU12" s="33"/>
      <c r="JV12" s="33"/>
      <c r="JW12" s="33"/>
      <c r="JX12" s="33"/>
      <c r="JY12" s="33"/>
      <c r="JZ12" s="33"/>
      <c r="KA12" s="33"/>
      <c r="KB12" s="33"/>
      <c r="KC12" s="33"/>
      <c r="KD12" s="33"/>
      <c r="KE12" s="33"/>
      <c r="KF12" s="33"/>
      <c r="KG12" s="33"/>
      <c r="KH12" s="33"/>
      <c r="KI12" s="33"/>
      <c r="KJ12" s="33"/>
      <c r="KK12" s="33"/>
      <c r="KL12" s="33"/>
      <c r="KM12" s="33"/>
      <c r="KN12" s="33"/>
      <c r="KO12" s="33"/>
      <c r="KP12" s="33"/>
      <c r="KQ12" s="33"/>
      <c r="KR12" s="33"/>
      <c r="KS12" s="33"/>
      <c r="KT12" s="33"/>
      <c r="KU12" s="33"/>
      <c r="KV12" s="33"/>
      <c r="KW12" s="33"/>
      <c r="KX12" s="33"/>
      <c r="KY12" s="33"/>
      <c r="KZ12" s="33"/>
      <c r="LA12" s="33"/>
      <c r="LB12" s="33"/>
      <c r="LC12" s="33"/>
      <c r="LD12" s="33"/>
      <c r="LE12" s="33"/>
      <c r="LF12" s="33"/>
      <c r="LG12" s="33"/>
      <c r="LH12" s="33"/>
      <c r="LI12" s="33"/>
      <c r="LJ12" s="33"/>
      <c r="LK12" s="33"/>
      <c r="LL12" s="33"/>
      <c r="LM12" s="33"/>
      <c r="LN12" s="33"/>
      <c r="LO12" s="33"/>
      <c r="LP12" s="33"/>
      <c r="LQ12" s="33"/>
      <c r="LR12" s="33"/>
      <c r="LS12" s="33"/>
      <c r="LT12" s="33"/>
      <c r="LU12" s="33"/>
      <c r="LV12" s="33"/>
      <c r="LW12" s="33"/>
      <c r="LX12" s="33"/>
      <c r="LY12" s="33"/>
      <c r="LZ12" s="33"/>
      <c r="MA12" s="33"/>
      <c r="MB12" s="33"/>
      <c r="MC12" s="33"/>
      <c r="MD12" s="33"/>
      <c r="ME12" s="33"/>
      <c r="MF12" s="33"/>
      <c r="MG12" s="33"/>
      <c r="MH12" s="33"/>
      <c r="MI12" s="33"/>
      <c r="MJ12" s="33"/>
      <c r="MK12" s="33"/>
      <c r="ML12" s="33"/>
      <c r="MM12" s="33"/>
      <c r="MN12" s="33"/>
      <c r="MO12" s="33"/>
      <c r="MP12" s="33"/>
      <c r="MQ12" s="33"/>
      <c r="MR12" s="33"/>
      <c r="MS12" s="33"/>
      <c r="MT12" s="33"/>
      <c r="MU12" s="33"/>
      <c r="MV12" s="33"/>
      <c r="MW12" s="33"/>
      <c r="MX12" s="33"/>
      <c r="MY12" s="33"/>
      <c r="MZ12" s="33"/>
      <c r="NA12" s="33"/>
      <c r="NB12" s="33"/>
      <c r="NC12" s="33"/>
      <c r="ND12" s="33"/>
      <c r="NE12" s="33"/>
      <c r="NF12" s="33"/>
      <c r="NG12" s="33"/>
      <c r="NH12" s="33"/>
      <c r="NI12" s="33"/>
      <c r="NJ12" s="33"/>
      <c r="NK12" s="33"/>
      <c r="NL12" s="33"/>
      <c r="NM12" s="33"/>
      <c r="NN12" s="33"/>
      <c r="NO12" s="33"/>
      <c r="NP12" s="33"/>
      <c r="NQ12" s="33"/>
      <c r="NR12" s="33"/>
      <c r="NS12" s="33"/>
      <c r="NT12" s="33"/>
      <c r="NU12" s="33"/>
      <c r="NV12" s="33"/>
      <c r="NW12" s="33"/>
      <c r="NX12" s="33"/>
      <c r="NY12" s="33"/>
      <c r="NZ12" s="33"/>
      <c r="OA12" s="33"/>
      <c r="OB12" s="33"/>
      <c r="OC12" s="33"/>
      <c r="OD12" s="33"/>
      <c r="OE12" s="33"/>
      <c r="OF12" s="33"/>
      <c r="OG12" s="33"/>
      <c r="OH12" s="33"/>
      <c r="OI12" s="33"/>
      <c r="OJ12" s="33"/>
      <c r="OK12" s="33"/>
      <c r="OL12" s="33"/>
      <c r="OM12" s="33"/>
      <c r="ON12" s="33"/>
      <c r="OO12" s="33"/>
      <c r="OP12" s="33"/>
      <c r="OQ12" s="33"/>
      <c r="OR12" s="33"/>
      <c r="OS12" s="33"/>
      <c r="OT12" s="33"/>
      <c r="OU12" s="33"/>
      <c r="OV12" s="33"/>
      <c r="OW12" s="33"/>
      <c r="OX12" s="33"/>
      <c r="OY12" s="33"/>
      <c r="OZ12" s="33"/>
      <c r="PA12" s="33"/>
      <c r="PB12" s="33"/>
      <c r="PC12" s="33"/>
      <c r="PD12" s="33"/>
      <c r="PE12" s="33"/>
      <c r="PF12" s="33"/>
      <c r="PG12" s="33"/>
      <c r="PH12" s="33"/>
      <c r="PI12" s="33"/>
      <c r="PJ12" s="33"/>
      <c r="PK12" s="33"/>
      <c r="PL12" s="33"/>
      <c r="PM12" s="33"/>
      <c r="PN12" s="33"/>
      <c r="PO12" s="33"/>
      <c r="PP12" s="33"/>
      <c r="PQ12" s="33"/>
      <c r="PR12" s="33"/>
      <c r="PS12" s="33"/>
      <c r="PT12" s="33"/>
      <c r="PU12" s="33"/>
      <c r="PV12" s="33"/>
      <c r="PW12" s="33"/>
      <c r="PX12" s="33"/>
      <c r="PY12" s="33"/>
      <c r="PZ12" s="33"/>
      <c r="QA12" s="33"/>
      <c r="QB12" s="33"/>
      <c r="QC12" s="33"/>
      <c r="QD12" s="33"/>
      <c r="QE12" s="33"/>
      <c r="QF12" s="33"/>
      <c r="QG12" s="33"/>
      <c r="QH12" s="33"/>
      <c r="QI12" s="33"/>
      <c r="QJ12" s="33"/>
      <c r="QK12" s="33"/>
      <c r="QL12" s="33"/>
      <c r="QM12" s="33"/>
      <c r="QN12" s="33"/>
      <c r="QO12" s="33"/>
      <c r="QP12" s="33"/>
      <c r="QQ12" s="33"/>
      <c r="QR12" s="33"/>
      <c r="QS12" s="33"/>
      <c r="QT12" s="33"/>
      <c r="QU12" s="33"/>
      <c r="QV12" s="33"/>
      <c r="QW12" s="33"/>
      <c r="QX12" s="33"/>
      <c r="QY12" s="33"/>
      <c r="QZ12" s="33"/>
      <c r="RA12" s="33"/>
      <c r="RB12" s="33"/>
      <c r="RC12" s="33"/>
      <c r="RD12" s="33"/>
      <c r="RE12" s="33"/>
      <c r="RF12" s="33"/>
      <c r="RG12" s="33"/>
      <c r="RH12" s="33"/>
      <c r="RI12" s="33"/>
      <c r="RJ12" s="33"/>
      <c r="RK12" s="33"/>
      <c r="RL12" s="33"/>
      <c r="RM12" s="33"/>
      <c r="RN12" s="33"/>
      <c r="RO12" s="33"/>
      <c r="RP12" s="33"/>
      <c r="RQ12" s="33"/>
      <c r="RR12" s="33"/>
      <c r="RS12" s="33"/>
      <c r="RT12" s="33"/>
      <c r="RU12" s="33"/>
      <c r="RV12" s="33"/>
      <c r="RW12" s="33"/>
      <c r="RX12" s="33"/>
      <c r="RY12" s="33"/>
      <c r="RZ12" s="33"/>
      <c r="SA12" s="33"/>
      <c r="SB12" s="33"/>
      <c r="SC12" s="33"/>
      <c r="SD12" s="33"/>
      <c r="SE12" s="33"/>
      <c r="SF12" s="33"/>
      <c r="SG12" s="33"/>
      <c r="SH12" s="33"/>
      <c r="SI12" s="33"/>
      <c r="SJ12" s="33"/>
      <c r="SK12" s="33"/>
      <c r="SL12" s="33"/>
      <c r="SM12" s="33"/>
      <c r="SN12" s="33"/>
      <c r="SO12" s="33"/>
      <c r="SP12" s="33"/>
      <c r="SQ12" s="33"/>
      <c r="SR12" s="33"/>
      <c r="SS12" s="33"/>
      <c r="ST12" s="33"/>
      <c r="SU12" s="33"/>
      <c r="SV12" s="33"/>
      <c r="SW12" s="33"/>
      <c r="SX12" s="33"/>
      <c r="SY12" s="33"/>
      <c r="SZ12" s="33"/>
      <c r="TA12" s="33"/>
      <c r="TB12" s="33"/>
      <c r="TC12" s="33"/>
      <c r="TD12" s="33"/>
      <c r="TE12" s="33"/>
      <c r="TF12" s="33"/>
      <c r="TG12" s="33"/>
      <c r="TH12" s="33"/>
      <c r="TI12" s="33"/>
      <c r="TJ12" s="33"/>
      <c r="TK12" s="33"/>
      <c r="TL12" s="33"/>
      <c r="TM12" s="33"/>
      <c r="TN12" s="33"/>
      <c r="TO12" s="33"/>
      <c r="TP12" s="33"/>
      <c r="TQ12" s="33"/>
      <c r="TR12" s="33"/>
      <c r="TS12" s="33"/>
      <c r="TT12" s="33"/>
      <c r="TU12" s="33"/>
      <c r="TV12" s="33"/>
      <c r="TW12" s="33"/>
      <c r="TX12" s="33"/>
      <c r="TY12" s="33"/>
      <c r="TZ12" s="33"/>
      <c r="UA12" s="33"/>
      <c r="UB12" s="33"/>
      <c r="UC12" s="33"/>
      <c r="UD12" s="33"/>
      <c r="UE12" s="33"/>
      <c r="UF12" s="33"/>
      <c r="UG12" s="33"/>
      <c r="UH12" s="33"/>
      <c r="UI12" s="33"/>
      <c r="UJ12" s="33"/>
      <c r="UK12" s="33"/>
      <c r="UL12" s="33"/>
      <c r="UM12" s="33"/>
    </row>
    <row r="13" spans="1:559" s="34" customFormat="1" ht="24.75" customHeight="1">
      <c r="A13" s="48"/>
      <c r="B13" s="48"/>
      <c r="C13" s="97"/>
      <c r="D13" s="97"/>
      <c r="E13" s="191"/>
      <c r="F13" s="97"/>
      <c r="G13" s="97"/>
      <c r="H13" s="188"/>
      <c r="I13" s="48"/>
      <c r="J13" s="97"/>
      <c r="K13" s="97"/>
      <c r="L13" s="97"/>
      <c r="M13" s="97"/>
      <c r="N13" s="97"/>
      <c r="O13" s="97"/>
      <c r="P13" s="51"/>
      <c r="Q13" s="48"/>
      <c r="R13" s="102" t="s">
        <v>40</v>
      </c>
      <c r="S13" s="163">
        <f>J7</f>
        <v>5.6</v>
      </c>
      <c r="T13" s="194">
        <f>J8</f>
        <v>5.4</v>
      </c>
      <c r="U13" s="195">
        <f>J9</f>
        <v>5.3</v>
      </c>
      <c r="V13" s="209">
        <f>S13/U13</f>
        <v>1.0566037735849056</v>
      </c>
      <c r="W13" s="209">
        <f>T13/U13</f>
        <v>1.0188679245283019</v>
      </c>
      <c r="X13" s="205">
        <v>1</v>
      </c>
      <c r="Y13" s="48"/>
      <c r="Z13" s="51"/>
      <c r="AA13" s="51"/>
      <c r="AB13" s="51"/>
      <c r="AC13" s="51"/>
      <c r="AD13" s="51"/>
      <c r="AE13" s="51"/>
      <c r="AF13" s="51"/>
      <c r="AG13" s="51"/>
      <c r="AH13" s="51"/>
      <c r="AI13" s="51"/>
      <c r="AJ13" s="51"/>
      <c r="AK13" s="51"/>
      <c r="AL13" s="51"/>
      <c r="AM13" s="51"/>
      <c r="AN13" s="51"/>
      <c r="AO13" s="51"/>
      <c r="AP13" s="51"/>
      <c r="AQ13" s="51"/>
      <c r="AR13" s="51"/>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c r="IA13" s="33"/>
      <c r="IB13" s="33"/>
      <c r="IC13" s="33"/>
      <c r="ID13" s="33"/>
      <c r="IE13" s="33"/>
      <c r="IF13" s="33"/>
      <c r="IG13" s="33"/>
      <c r="IH13" s="33"/>
      <c r="II13" s="33"/>
      <c r="IJ13" s="33"/>
      <c r="IK13" s="33"/>
      <c r="IL13" s="33"/>
      <c r="IM13" s="33"/>
      <c r="IN13" s="33"/>
      <c r="IO13" s="33"/>
      <c r="IP13" s="33"/>
      <c r="IQ13" s="33"/>
      <c r="IR13" s="33"/>
      <c r="IS13" s="33"/>
      <c r="IT13" s="33"/>
      <c r="IU13" s="33"/>
      <c r="IV13" s="33"/>
      <c r="IW13" s="33"/>
      <c r="IX13" s="33"/>
      <c r="IY13" s="33"/>
      <c r="IZ13" s="33"/>
      <c r="JA13" s="33"/>
      <c r="JB13" s="33"/>
      <c r="JC13" s="33"/>
      <c r="JD13" s="33"/>
      <c r="JE13" s="33"/>
      <c r="JF13" s="33"/>
      <c r="JG13" s="33"/>
      <c r="JH13" s="33"/>
      <c r="JI13" s="33"/>
      <c r="JJ13" s="33"/>
      <c r="JK13" s="33"/>
      <c r="JL13" s="33"/>
      <c r="JM13" s="33"/>
      <c r="JN13" s="33"/>
      <c r="JO13" s="33"/>
      <c r="JP13" s="33"/>
      <c r="JQ13" s="33"/>
      <c r="JR13" s="33"/>
      <c r="JS13" s="33"/>
      <c r="JT13" s="33"/>
      <c r="JU13" s="33"/>
      <c r="JV13" s="33"/>
      <c r="JW13" s="33"/>
      <c r="JX13" s="33"/>
      <c r="JY13" s="33"/>
      <c r="JZ13" s="33"/>
      <c r="KA13" s="33"/>
      <c r="KB13" s="33"/>
      <c r="KC13" s="33"/>
      <c r="KD13" s="33"/>
      <c r="KE13" s="33"/>
      <c r="KF13" s="33"/>
      <c r="KG13" s="33"/>
      <c r="KH13" s="33"/>
      <c r="KI13" s="33"/>
      <c r="KJ13" s="33"/>
      <c r="KK13" s="33"/>
      <c r="KL13" s="33"/>
      <c r="KM13" s="33"/>
      <c r="KN13" s="33"/>
      <c r="KO13" s="33"/>
      <c r="KP13" s="33"/>
      <c r="KQ13" s="33"/>
      <c r="KR13" s="33"/>
      <c r="KS13" s="33"/>
      <c r="KT13" s="33"/>
      <c r="KU13" s="33"/>
      <c r="KV13" s="33"/>
      <c r="KW13" s="33"/>
      <c r="KX13" s="33"/>
      <c r="KY13" s="33"/>
      <c r="KZ13" s="33"/>
      <c r="LA13" s="33"/>
      <c r="LB13" s="33"/>
      <c r="LC13" s="33"/>
      <c r="LD13" s="33"/>
      <c r="LE13" s="33"/>
      <c r="LF13" s="33"/>
      <c r="LG13" s="33"/>
      <c r="LH13" s="33"/>
      <c r="LI13" s="33"/>
      <c r="LJ13" s="33"/>
      <c r="LK13" s="33"/>
      <c r="LL13" s="33"/>
      <c r="LM13" s="33"/>
      <c r="LN13" s="33"/>
      <c r="LO13" s="33"/>
      <c r="LP13" s="33"/>
      <c r="LQ13" s="33"/>
      <c r="LR13" s="33"/>
      <c r="LS13" s="33"/>
      <c r="LT13" s="33"/>
      <c r="LU13" s="33"/>
      <c r="LV13" s="33"/>
      <c r="LW13" s="33"/>
      <c r="LX13" s="33"/>
      <c r="LY13" s="33"/>
      <c r="LZ13" s="33"/>
      <c r="MA13" s="33"/>
      <c r="MB13" s="33"/>
      <c r="MC13" s="33"/>
      <c r="MD13" s="33"/>
      <c r="ME13" s="33"/>
      <c r="MF13" s="33"/>
      <c r="MG13" s="33"/>
      <c r="MH13" s="33"/>
      <c r="MI13" s="33"/>
      <c r="MJ13" s="33"/>
      <c r="MK13" s="33"/>
      <c r="ML13" s="33"/>
      <c r="MM13" s="33"/>
      <c r="MN13" s="33"/>
      <c r="MO13" s="33"/>
      <c r="MP13" s="33"/>
      <c r="MQ13" s="33"/>
      <c r="MR13" s="33"/>
      <c r="MS13" s="33"/>
      <c r="MT13" s="33"/>
      <c r="MU13" s="33"/>
      <c r="MV13" s="33"/>
      <c r="MW13" s="33"/>
      <c r="MX13" s="33"/>
      <c r="MY13" s="33"/>
      <c r="MZ13" s="33"/>
      <c r="NA13" s="33"/>
      <c r="NB13" s="33"/>
      <c r="NC13" s="33"/>
      <c r="ND13" s="33"/>
      <c r="NE13" s="33"/>
      <c r="NF13" s="33"/>
      <c r="NG13" s="33"/>
      <c r="NH13" s="33"/>
      <c r="NI13" s="33"/>
      <c r="NJ13" s="33"/>
      <c r="NK13" s="33"/>
      <c r="NL13" s="33"/>
      <c r="NM13" s="33"/>
      <c r="NN13" s="33"/>
      <c r="NO13" s="33"/>
      <c r="NP13" s="33"/>
      <c r="NQ13" s="33"/>
      <c r="NR13" s="33"/>
      <c r="NS13" s="33"/>
      <c r="NT13" s="33"/>
      <c r="NU13" s="33"/>
      <c r="NV13" s="33"/>
      <c r="NW13" s="33"/>
      <c r="NX13" s="33"/>
      <c r="NY13" s="33"/>
      <c r="NZ13" s="33"/>
      <c r="OA13" s="33"/>
      <c r="OB13" s="33"/>
      <c r="OC13" s="33"/>
      <c r="OD13" s="33"/>
      <c r="OE13" s="33"/>
      <c r="OF13" s="33"/>
      <c r="OG13" s="33"/>
      <c r="OH13" s="33"/>
      <c r="OI13" s="33"/>
      <c r="OJ13" s="33"/>
      <c r="OK13" s="33"/>
      <c r="OL13" s="33"/>
      <c r="OM13" s="33"/>
      <c r="ON13" s="33"/>
      <c r="OO13" s="33"/>
      <c r="OP13" s="33"/>
      <c r="OQ13" s="33"/>
      <c r="OR13" s="33"/>
      <c r="OS13" s="33"/>
      <c r="OT13" s="33"/>
      <c r="OU13" s="33"/>
      <c r="OV13" s="33"/>
      <c r="OW13" s="33"/>
      <c r="OX13" s="33"/>
      <c r="OY13" s="33"/>
      <c r="OZ13" s="33"/>
      <c r="PA13" s="33"/>
      <c r="PB13" s="33"/>
      <c r="PC13" s="33"/>
      <c r="PD13" s="33"/>
      <c r="PE13" s="33"/>
      <c r="PF13" s="33"/>
      <c r="PG13" s="33"/>
      <c r="PH13" s="33"/>
      <c r="PI13" s="33"/>
      <c r="PJ13" s="33"/>
      <c r="PK13" s="33"/>
      <c r="PL13" s="33"/>
      <c r="PM13" s="33"/>
      <c r="PN13" s="33"/>
      <c r="PO13" s="33"/>
      <c r="PP13" s="33"/>
      <c r="PQ13" s="33"/>
      <c r="PR13" s="33"/>
      <c r="PS13" s="33"/>
      <c r="PT13" s="33"/>
      <c r="PU13" s="33"/>
      <c r="PV13" s="33"/>
      <c r="PW13" s="33"/>
      <c r="PX13" s="33"/>
      <c r="PY13" s="33"/>
      <c r="PZ13" s="33"/>
      <c r="QA13" s="33"/>
      <c r="QB13" s="33"/>
      <c r="QC13" s="33"/>
      <c r="QD13" s="33"/>
      <c r="QE13" s="33"/>
      <c r="QF13" s="33"/>
      <c r="QG13" s="33"/>
      <c r="QH13" s="33"/>
      <c r="QI13" s="33"/>
      <c r="QJ13" s="33"/>
      <c r="QK13" s="33"/>
      <c r="QL13" s="33"/>
      <c r="QM13" s="33"/>
      <c r="QN13" s="33"/>
      <c r="QO13" s="33"/>
      <c r="QP13" s="33"/>
      <c r="QQ13" s="33"/>
      <c r="QR13" s="33"/>
      <c r="QS13" s="33"/>
      <c r="QT13" s="33"/>
      <c r="QU13" s="33"/>
      <c r="QV13" s="33"/>
      <c r="QW13" s="33"/>
      <c r="QX13" s="33"/>
      <c r="QY13" s="33"/>
      <c r="QZ13" s="33"/>
      <c r="RA13" s="33"/>
      <c r="RB13" s="33"/>
      <c r="RC13" s="33"/>
      <c r="RD13" s="33"/>
      <c r="RE13" s="33"/>
      <c r="RF13" s="33"/>
      <c r="RG13" s="33"/>
      <c r="RH13" s="33"/>
      <c r="RI13" s="33"/>
      <c r="RJ13" s="33"/>
      <c r="RK13" s="33"/>
      <c r="RL13" s="33"/>
      <c r="RM13" s="33"/>
      <c r="RN13" s="33"/>
      <c r="RO13" s="33"/>
      <c r="RP13" s="33"/>
      <c r="RQ13" s="33"/>
      <c r="RR13" s="33"/>
      <c r="RS13" s="33"/>
      <c r="RT13" s="33"/>
      <c r="RU13" s="33"/>
      <c r="RV13" s="33"/>
      <c r="RW13" s="33"/>
      <c r="RX13" s="33"/>
      <c r="RY13" s="33"/>
      <c r="RZ13" s="33"/>
      <c r="SA13" s="33"/>
      <c r="SB13" s="33"/>
      <c r="SC13" s="33"/>
      <c r="SD13" s="33"/>
      <c r="SE13" s="33"/>
      <c r="SF13" s="33"/>
      <c r="SG13" s="33"/>
      <c r="SH13" s="33"/>
      <c r="SI13" s="33"/>
      <c r="SJ13" s="33"/>
      <c r="SK13" s="33"/>
      <c r="SL13" s="33"/>
      <c r="SM13" s="33"/>
      <c r="SN13" s="33"/>
      <c r="SO13" s="33"/>
      <c r="SP13" s="33"/>
      <c r="SQ13" s="33"/>
      <c r="SR13" s="33"/>
      <c r="SS13" s="33"/>
      <c r="ST13" s="33"/>
      <c r="SU13" s="33"/>
      <c r="SV13" s="33"/>
      <c r="SW13" s="33"/>
      <c r="SX13" s="33"/>
      <c r="SY13" s="33"/>
      <c r="SZ13" s="33"/>
      <c r="TA13" s="33"/>
      <c r="TB13" s="33"/>
      <c r="TC13" s="33"/>
      <c r="TD13" s="33"/>
      <c r="TE13" s="33"/>
      <c r="TF13" s="33"/>
      <c r="TG13" s="33"/>
      <c r="TH13" s="33"/>
      <c r="TI13" s="33"/>
      <c r="TJ13" s="33"/>
      <c r="TK13" s="33"/>
      <c r="TL13" s="33"/>
      <c r="TM13" s="33"/>
      <c r="TN13" s="33"/>
      <c r="TO13" s="33"/>
      <c r="TP13" s="33"/>
      <c r="TQ13" s="33"/>
      <c r="TR13" s="33"/>
      <c r="TS13" s="33"/>
      <c r="TT13" s="33"/>
      <c r="TU13" s="33"/>
      <c r="TV13" s="33"/>
      <c r="TW13" s="33"/>
      <c r="TX13" s="33"/>
      <c r="TY13" s="33"/>
      <c r="TZ13" s="33"/>
      <c r="UA13" s="33"/>
      <c r="UB13" s="33"/>
      <c r="UC13" s="33"/>
      <c r="UD13" s="33"/>
      <c r="UE13" s="33"/>
      <c r="UF13" s="33"/>
      <c r="UG13" s="33"/>
      <c r="UH13" s="33"/>
      <c r="UI13" s="33"/>
      <c r="UJ13" s="33"/>
      <c r="UK13" s="33"/>
      <c r="UL13" s="33"/>
      <c r="UM13" s="33"/>
    </row>
    <row r="14" spans="1:559" s="34" customFormat="1" ht="24.75" customHeight="1">
      <c r="A14" s="48"/>
      <c r="B14" s="48"/>
      <c r="C14" s="97"/>
      <c r="D14" s="97"/>
      <c r="E14" s="191"/>
      <c r="F14" s="97"/>
      <c r="G14" s="97"/>
      <c r="H14" s="188"/>
      <c r="I14" s="48"/>
      <c r="J14" s="97"/>
      <c r="K14" s="97"/>
      <c r="L14" s="97"/>
      <c r="M14" s="97"/>
      <c r="N14" s="97"/>
      <c r="O14" s="97"/>
      <c r="P14" s="51"/>
      <c r="Q14" s="48"/>
      <c r="R14" s="102" t="s">
        <v>44</v>
      </c>
      <c r="S14" s="163">
        <f>K7</f>
        <v>9.5</v>
      </c>
      <c r="T14" s="194">
        <f>K8</f>
        <v>4.8</v>
      </c>
      <c r="U14" s="195">
        <f>K9</f>
        <v>4.5999999999999996</v>
      </c>
      <c r="V14" s="209">
        <f>S14/U14</f>
        <v>2.0652173913043481</v>
      </c>
      <c r="W14" s="209">
        <f>T14/U14</f>
        <v>1.0434782608695652</v>
      </c>
      <c r="X14" s="205">
        <v>1</v>
      </c>
      <c r="Y14" s="48"/>
      <c r="Z14" s="51"/>
      <c r="AA14" s="51"/>
      <c r="AB14" s="51"/>
      <c r="AC14" s="51"/>
      <c r="AD14" s="51"/>
      <c r="AE14" s="51"/>
      <c r="AF14" s="51"/>
      <c r="AG14" s="51"/>
      <c r="AH14" s="51"/>
      <c r="AI14" s="51"/>
      <c r="AJ14" s="51"/>
      <c r="AK14" s="51"/>
      <c r="AL14" s="51"/>
      <c r="AM14" s="51"/>
      <c r="AN14" s="51"/>
      <c r="AO14" s="51"/>
      <c r="AP14" s="51"/>
      <c r="AQ14" s="51"/>
      <c r="AR14" s="51"/>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c r="IW14" s="33"/>
      <c r="IX14" s="33"/>
      <c r="IY14" s="33"/>
      <c r="IZ14" s="33"/>
      <c r="JA14" s="33"/>
      <c r="JB14" s="33"/>
      <c r="JC14" s="33"/>
      <c r="JD14" s="33"/>
      <c r="JE14" s="33"/>
      <c r="JF14" s="33"/>
      <c r="JG14" s="33"/>
      <c r="JH14" s="33"/>
      <c r="JI14" s="33"/>
      <c r="JJ14" s="33"/>
      <c r="JK14" s="33"/>
      <c r="JL14" s="33"/>
      <c r="JM14" s="33"/>
      <c r="JN14" s="33"/>
      <c r="JO14" s="33"/>
      <c r="JP14" s="33"/>
      <c r="JQ14" s="33"/>
      <c r="JR14" s="33"/>
      <c r="JS14" s="33"/>
      <c r="JT14" s="33"/>
      <c r="JU14" s="33"/>
      <c r="JV14" s="33"/>
      <c r="JW14" s="33"/>
      <c r="JX14" s="33"/>
      <c r="JY14" s="33"/>
      <c r="JZ14" s="33"/>
      <c r="KA14" s="33"/>
      <c r="KB14" s="33"/>
      <c r="KC14" s="33"/>
      <c r="KD14" s="33"/>
      <c r="KE14" s="33"/>
      <c r="KF14" s="33"/>
      <c r="KG14" s="33"/>
      <c r="KH14" s="33"/>
      <c r="KI14" s="33"/>
      <c r="KJ14" s="33"/>
      <c r="KK14" s="33"/>
      <c r="KL14" s="33"/>
      <c r="KM14" s="33"/>
      <c r="KN14" s="33"/>
      <c r="KO14" s="33"/>
      <c r="KP14" s="33"/>
      <c r="KQ14" s="33"/>
      <c r="KR14" s="33"/>
      <c r="KS14" s="33"/>
      <c r="KT14" s="33"/>
      <c r="KU14" s="33"/>
      <c r="KV14" s="33"/>
      <c r="KW14" s="33"/>
      <c r="KX14" s="33"/>
      <c r="KY14" s="33"/>
      <c r="KZ14" s="33"/>
      <c r="LA14" s="33"/>
      <c r="LB14" s="33"/>
      <c r="LC14" s="33"/>
      <c r="LD14" s="33"/>
      <c r="LE14" s="33"/>
      <c r="LF14" s="33"/>
      <c r="LG14" s="33"/>
      <c r="LH14" s="33"/>
      <c r="LI14" s="33"/>
      <c r="LJ14" s="33"/>
      <c r="LK14" s="33"/>
      <c r="LL14" s="33"/>
      <c r="LM14" s="33"/>
      <c r="LN14" s="33"/>
      <c r="LO14" s="33"/>
      <c r="LP14" s="33"/>
      <c r="LQ14" s="33"/>
      <c r="LR14" s="33"/>
      <c r="LS14" s="33"/>
      <c r="LT14" s="33"/>
      <c r="LU14" s="33"/>
      <c r="LV14" s="33"/>
      <c r="LW14" s="33"/>
      <c r="LX14" s="33"/>
      <c r="LY14" s="33"/>
      <c r="LZ14" s="33"/>
      <c r="MA14" s="33"/>
      <c r="MB14" s="33"/>
      <c r="MC14" s="33"/>
      <c r="MD14" s="33"/>
      <c r="ME14" s="33"/>
      <c r="MF14" s="33"/>
      <c r="MG14" s="33"/>
      <c r="MH14" s="33"/>
      <c r="MI14" s="33"/>
      <c r="MJ14" s="33"/>
      <c r="MK14" s="33"/>
      <c r="ML14" s="33"/>
      <c r="MM14" s="33"/>
      <c r="MN14" s="33"/>
      <c r="MO14" s="33"/>
      <c r="MP14" s="33"/>
      <c r="MQ14" s="33"/>
      <c r="MR14" s="33"/>
      <c r="MS14" s="33"/>
      <c r="MT14" s="33"/>
      <c r="MU14" s="33"/>
      <c r="MV14" s="33"/>
      <c r="MW14" s="33"/>
      <c r="MX14" s="33"/>
      <c r="MY14" s="33"/>
      <c r="MZ14" s="33"/>
      <c r="NA14" s="33"/>
      <c r="NB14" s="33"/>
      <c r="NC14" s="33"/>
      <c r="ND14" s="33"/>
      <c r="NE14" s="33"/>
      <c r="NF14" s="33"/>
      <c r="NG14" s="33"/>
      <c r="NH14" s="33"/>
      <c r="NI14" s="33"/>
      <c r="NJ14" s="33"/>
      <c r="NK14" s="33"/>
      <c r="NL14" s="33"/>
      <c r="NM14" s="33"/>
      <c r="NN14" s="33"/>
      <c r="NO14" s="33"/>
      <c r="NP14" s="33"/>
      <c r="NQ14" s="33"/>
      <c r="NR14" s="33"/>
      <c r="NS14" s="33"/>
      <c r="NT14" s="33"/>
      <c r="NU14" s="33"/>
      <c r="NV14" s="33"/>
      <c r="NW14" s="33"/>
      <c r="NX14" s="33"/>
      <c r="NY14" s="33"/>
      <c r="NZ14" s="33"/>
      <c r="OA14" s="33"/>
      <c r="OB14" s="33"/>
      <c r="OC14" s="33"/>
      <c r="OD14" s="33"/>
      <c r="OE14" s="33"/>
      <c r="OF14" s="33"/>
      <c r="OG14" s="33"/>
      <c r="OH14" s="33"/>
      <c r="OI14" s="33"/>
      <c r="OJ14" s="33"/>
      <c r="OK14" s="33"/>
      <c r="OL14" s="33"/>
      <c r="OM14" s="33"/>
      <c r="ON14" s="33"/>
      <c r="OO14" s="33"/>
      <c r="OP14" s="33"/>
      <c r="OQ14" s="33"/>
      <c r="OR14" s="33"/>
      <c r="OS14" s="33"/>
      <c r="OT14" s="33"/>
      <c r="OU14" s="33"/>
      <c r="OV14" s="33"/>
      <c r="OW14" s="33"/>
      <c r="OX14" s="33"/>
      <c r="OY14" s="33"/>
      <c r="OZ14" s="33"/>
      <c r="PA14" s="33"/>
      <c r="PB14" s="33"/>
      <c r="PC14" s="33"/>
      <c r="PD14" s="33"/>
      <c r="PE14" s="33"/>
      <c r="PF14" s="33"/>
      <c r="PG14" s="33"/>
      <c r="PH14" s="33"/>
      <c r="PI14" s="33"/>
      <c r="PJ14" s="33"/>
      <c r="PK14" s="33"/>
      <c r="PL14" s="33"/>
      <c r="PM14" s="33"/>
      <c r="PN14" s="33"/>
      <c r="PO14" s="33"/>
      <c r="PP14" s="33"/>
      <c r="PQ14" s="33"/>
      <c r="PR14" s="33"/>
      <c r="PS14" s="33"/>
      <c r="PT14" s="33"/>
      <c r="PU14" s="33"/>
      <c r="PV14" s="33"/>
      <c r="PW14" s="33"/>
      <c r="PX14" s="33"/>
      <c r="PY14" s="33"/>
      <c r="PZ14" s="33"/>
      <c r="QA14" s="33"/>
      <c r="QB14" s="33"/>
      <c r="QC14" s="33"/>
      <c r="QD14" s="33"/>
      <c r="QE14" s="33"/>
      <c r="QF14" s="33"/>
      <c r="QG14" s="33"/>
      <c r="QH14" s="33"/>
      <c r="QI14" s="33"/>
      <c r="QJ14" s="33"/>
      <c r="QK14" s="33"/>
      <c r="QL14" s="33"/>
      <c r="QM14" s="33"/>
      <c r="QN14" s="33"/>
      <c r="QO14" s="33"/>
      <c r="QP14" s="33"/>
      <c r="QQ14" s="33"/>
      <c r="QR14" s="33"/>
      <c r="QS14" s="33"/>
      <c r="QT14" s="33"/>
      <c r="QU14" s="33"/>
      <c r="QV14" s="33"/>
      <c r="QW14" s="33"/>
      <c r="QX14" s="33"/>
      <c r="QY14" s="33"/>
      <c r="QZ14" s="33"/>
      <c r="RA14" s="33"/>
      <c r="RB14" s="33"/>
      <c r="RC14" s="33"/>
      <c r="RD14" s="33"/>
      <c r="RE14" s="33"/>
      <c r="RF14" s="33"/>
      <c r="RG14" s="33"/>
      <c r="RH14" s="33"/>
      <c r="RI14" s="33"/>
      <c r="RJ14" s="33"/>
      <c r="RK14" s="33"/>
      <c r="RL14" s="33"/>
      <c r="RM14" s="33"/>
      <c r="RN14" s="33"/>
      <c r="RO14" s="33"/>
      <c r="RP14" s="33"/>
      <c r="RQ14" s="33"/>
      <c r="RR14" s="33"/>
      <c r="RS14" s="33"/>
      <c r="RT14" s="33"/>
      <c r="RU14" s="33"/>
      <c r="RV14" s="33"/>
      <c r="RW14" s="33"/>
      <c r="RX14" s="33"/>
      <c r="RY14" s="33"/>
      <c r="RZ14" s="33"/>
      <c r="SA14" s="33"/>
      <c r="SB14" s="33"/>
      <c r="SC14" s="33"/>
      <c r="SD14" s="33"/>
      <c r="SE14" s="33"/>
      <c r="SF14" s="33"/>
      <c r="SG14" s="33"/>
      <c r="SH14" s="33"/>
      <c r="SI14" s="33"/>
      <c r="SJ14" s="33"/>
      <c r="SK14" s="33"/>
      <c r="SL14" s="33"/>
      <c r="SM14" s="33"/>
      <c r="SN14" s="33"/>
      <c r="SO14" s="33"/>
      <c r="SP14" s="33"/>
      <c r="SQ14" s="33"/>
      <c r="SR14" s="33"/>
      <c r="SS14" s="33"/>
      <c r="ST14" s="33"/>
      <c r="SU14" s="33"/>
      <c r="SV14" s="33"/>
      <c r="SW14" s="33"/>
      <c r="SX14" s="33"/>
      <c r="SY14" s="33"/>
      <c r="SZ14" s="33"/>
      <c r="TA14" s="33"/>
      <c r="TB14" s="33"/>
      <c r="TC14" s="33"/>
      <c r="TD14" s="33"/>
      <c r="TE14" s="33"/>
      <c r="TF14" s="33"/>
      <c r="TG14" s="33"/>
      <c r="TH14" s="33"/>
      <c r="TI14" s="33"/>
      <c r="TJ14" s="33"/>
      <c r="TK14" s="33"/>
      <c r="TL14" s="33"/>
      <c r="TM14" s="33"/>
      <c r="TN14" s="33"/>
      <c r="TO14" s="33"/>
      <c r="TP14" s="33"/>
      <c r="TQ14" s="33"/>
      <c r="TR14" s="33"/>
      <c r="TS14" s="33"/>
      <c r="TT14" s="33"/>
      <c r="TU14" s="33"/>
      <c r="TV14" s="33"/>
      <c r="TW14" s="33"/>
      <c r="TX14" s="33"/>
      <c r="TY14" s="33"/>
      <c r="TZ14" s="33"/>
      <c r="UA14" s="33"/>
      <c r="UB14" s="33"/>
      <c r="UC14" s="33"/>
      <c r="UD14" s="33"/>
      <c r="UE14" s="33"/>
      <c r="UF14" s="33"/>
      <c r="UG14" s="33"/>
      <c r="UH14" s="33"/>
      <c r="UI14" s="33"/>
      <c r="UJ14" s="33"/>
      <c r="UK14" s="33"/>
      <c r="UL14" s="33"/>
      <c r="UM14" s="33"/>
    </row>
    <row r="15" spans="1:559" s="34" customFormat="1" ht="24.75" customHeight="1">
      <c r="A15" s="48"/>
      <c r="B15" s="48"/>
      <c r="C15" s="97"/>
      <c r="D15" s="97"/>
      <c r="E15" s="191"/>
      <c r="F15" s="97"/>
      <c r="G15" s="97"/>
      <c r="H15" s="188"/>
      <c r="I15" s="48"/>
      <c r="J15" s="97"/>
      <c r="K15" s="97"/>
      <c r="L15" s="97"/>
      <c r="M15" s="97"/>
      <c r="N15" s="97"/>
      <c r="O15" s="97"/>
      <c r="P15" s="51"/>
      <c r="Q15" s="48"/>
      <c r="R15" s="102" t="s">
        <v>168</v>
      </c>
      <c r="S15" s="163">
        <f>L7</f>
        <v>3.1</v>
      </c>
      <c r="T15" s="194">
        <f>L8</f>
        <v>2</v>
      </c>
      <c r="U15" s="195">
        <f>L9</f>
        <v>1.8</v>
      </c>
      <c r="V15" s="209">
        <f>S15/U15</f>
        <v>1.7222222222222223</v>
      </c>
      <c r="W15" s="209">
        <f>T15/U15</f>
        <v>1.1111111111111112</v>
      </c>
      <c r="X15" s="205">
        <v>1</v>
      </c>
      <c r="Y15" s="48"/>
      <c r="Z15" s="51"/>
      <c r="AA15" s="51"/>
      <c r="AB15" s="51"/>
      <c r="AC15" s="51"/>
      <c r="AD15" s="51"/>
      <c r="AE15" s="51"/>
      <c r="AF15" s="51"/>
      <c r="AG15" s="51"/>
      <c r="AH15" s="51"/>
      <c r="AI15" s="51"/>
      <c r="AJ15" s="51"/>
      <c r="AK15" s="51"/>
      <c r="AL15" s="51"/>
      <c r="AM15" s="51"/>
      <c r="AN15" s="51"/>
      <c r="AO15" s="51"/>
      <c r="AP15" s="51"/>
      <c r="AQ15" s="51"/>
      <c r="AR15" s="51"/>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c r="FP15" s="33"/>
      <c r="FQ15" s="33"/>
      <c r="FR15" s="33"/>
      <c r="FS15" s="33"/>
      <c r="FT15" s="33"/>
      <c r="FU15" s="33"/>
      <c r="FV15" s="33"/>
      <c r="FW15" s="33"/>
      <c r="FX15" s="33"/>
      <c r="FY15" s="33"/>
      <c r="FZ15" s="33"/>
      <c r="GA15" s="33"/>
      <c r="GB15" s="33"/>
      <c r="GC15" s="33"/>
      <c r="GD15" s="33"/>
      <c r="GE15" s="33"/>
      <c r="GF15" s="33"/>
      <c r="GG15" s="33"/>
      <c r="GH15" s="33"/>
      <c r="GI15" s="33"/>
      <c r="GJ15" s="33"/>
      <c r="GK15" s="33"/>
      <c r="GL15" s="33"/>
      <c r="GM15" s="33"/>
      <c r="GN15" s="33"/>
      <c r="GO15" s="33"/>
      <c r="GP15" s="33"/>
      <c r="GQ15" s="33"/>
      <c r="GR15" s="33"/>
      <c r="GS15" s="33"/>
      <c r="GT15" s="33"/>
      <c r="GU15" s="33"/>
      <c r="GV15" s="33"/>
      <c r="GW15" s="33"/>
      <c r="GX15" s="33"/>
      <c r="GY15" s="33"/>
      <c r="GZ15" s="33"/>
      <c r="HA15" s="33"/>
      <c r="HB15" s="33"/>
      <c r="HC15" s="33"/>
      <c r="HD15" s="33"/>
      <c r="HE15" s="33"/>
      <c r="HF15" s="33"/>
      <c r="HG15" s="33"/>
      <c r="HH15" s="33"/>
      <c r="HI15" s="33"/>
      <c r="HJ15" s="33"/>
      <c r="HK15" s="33"/>
      <c r="HL15" s="33"/>
      <c r="HM15" s="33"/>
      <c r="HN15" s="33"/>
      <c r="HO15" s="33"/>
      <c r="HP15" s="33"/>
      <c r="HQ15" s="33"/>
      <c r="HR15" s="33"/>
      <c r="HS15" s="33"/>
      <c r="HT15" s="33"/>
      <c r="HU15" s="33"/>
      <c r="HV15" s="33"/>
      <c r="HW15" s="33"/>
      <c r="HX15" s="33"/>
      <c r="HY15" s="33"/>
      <c r="HZ15" s="33"/>
      <c r="IA15" s="33"/>
      <c r="IB15" s="33"/>
      <c r="IC15" s="33"/>
      <c r="ID15" s="33"/>
      <c r="IE15" s="33"/>
      <c r="IF15" s="33"/>
      <c r="IG15" s="33"/>
      <c r="IH15" s="33"/>
      <c r="II15" s="33"/>
      <c r="IJ15" s="33"/>
      <c r="IK15" s="33"/>
      <c r="IL15" s="33"/>
      <c r="IM15" s="33"/>
      <c r="IN15" s="33"/>
      <c r="IO15" s="33"/>
      <c r="IP15" s="33"/>
      <c r="IQ15" s="33"/>
      <c r="IR15" s="33"/>
      <c r="IS15" s="33"/>
      <c r="IT15" s="33"/>
      <c r="IU15" s="33"/>
      <c r="IV15" s="33"/>
      <c r="IW15" s="33"/>
      <c r="IX15" s="33"/>
      <c r="IY15" s="33"/>
      <c r="IZ15" s="33"/>
      <c r="JA15" s="33"/>
      <c r="JB15" s="33"/>
      <c r="JC15" s="33"/>
      <c r="JD15" s="33"/>
      <c r="JE15" s="33"/>
      <c r="JF15" s="33"/>
      <c r="JG15" s="33"/>
      <c r="JH15" s="33"/>
      <c r="JI15" s="33"/>
      <c r="JJ15" s="33"/>
      <c r="JK15" s="33"/>
      <c r="JL15" s="33"/>
      <c r="JM15" s="33"/>
      <c r="JN15" s="33"/>
      <c r="JO15" s="33"/>
      <c r="JP15" s="33"/>
      <c r="JQ15" s="33"/>
      <c r="JR15" s="33"/>
      <c r="JS15" s="33"/>
      <c r="JT15" s="33"/>
      <c r="JU15" s="33"/>
      <c r="JV15" s="33"/>
      <c r="JW15" s="33"/>
      <c r="JX15" s="33"/>
      <c r="JY15" s="33"/>
      <c r="JZ15" s="33"/>
      <c r="KA15" s="33"/>
      <c r="KB15" s="33"/>
      <c r="KC15" s="33"/>
      <c r="KD15" s="33"/>
      <c r="KE15" s="33"/>
      <c r="KF15" s="33"/>
      <c r="KG15" s="33"/>
      <c r="KH15" s="33"/>
      <c r="KI15" s="33"/>
      <c r="KJ15" s="33"/>
      <c r="KK15" s="33"/>
      <c r="KL15" s="33"/>
      <c r="KM15" s="33"/>
      <c r="KN15" s="33"/>
      <c r="KO15" s="33"/>
      <c r="KP15" s="33"/>
      <c r="KQ15" s="33"/>
      <c r="KR15" s="33"/>
      <c r="KS15" s="33"/>
      <c r="KT15" s="33"/>
      <c r="KU15" s="33"/>
      <c r="KV15" s="33"/>
      <c r="KW15" s="33"/>
      <c r="KX15" s="33"/>
      <c r="KY15" s="33"/>
      <c r="KZ15" s="33"/>
      <c r="LA15" s="33"/>
      <c r="LB15" s="33"/>
      <c r="LC15" s="33"/>
      <c r="LD15" s="33"/>
      <c r="LE15" s="33"/>
      <c r="LF15" s="33"/>
      <c r="LG15" s="33"/>
      <c r="LH15" s="33"/>
      <c r="LI15" s="33"/>
      <c r="LJ15" s="33"/>
      <c r="LK15" s="33"/>
      <c r="LL15" s="33"/>
      <c r="LM15" s="33"/>
      <c r="LN15" s="33"/>
      <c r="LO15" s="33"/>
      <c r="LP15" s="33"/>
      <c r="LQ15" s="33"/>
      <c r="LR15" s="33"/>
      <c r="LS15" s="33"/>
      <c r="LT15" s="33"/>
      <c r="LU15" s="33"/>
      <c r="LV15" s="33"/>
      <c r="LW15" s="33"/>
      <c r="LX15" s="33"/>
      <c r="LY15" s="33"/>
      <c r="LZ15" s="33"/>
      <c r="MA15" s="33"/>
      <c r="MB15" s="33"/>
      <c r="MC15" s="33"/>
      <c r="MD15" s="33"/>
      <c r="ME15" s="33"/>
      <c r="MF15" s="33"/>
      <c r="MG15" s="33"/>
      <c r="MH15" s="33"/>
      <c r="MI15" s="33"/>
      <c r="MJ15" s="33"/>
      <c r="MK15" s="33"/>
      <c r="ML15" s="33"/>
      <c r="MM15" s="33"/>
      <c r="MN15" s="33"/>
      <c r="MO15" s="33"/>
      <c r="MP15" s="33"/>
      <c r="MQ15" s="33"/>
      <c r="MR15" s="33"/>
      <c r="MS15" s="33"/>
      <c r="MT15" s="33"/>
      <c r="MU15" s="33"/>
      <c r="MV15" s="33"/>
      <c r="MW15" s="33"/>
      <c r="MX15" s="33"/>
      <c r="MY15" s="33"/>
      <c r="MZ15" s="33"/>
      <c r="NA15" s="33"/>
      <c r="NB15" s="33"/>
      <c r="NC15" s="33"/>
      <c r="ND15" s="33"/>
      <c r="NE15" s="33"/>
      <c r="NF15" s="33"/>
      <c r="NG15" s="33"/>
      <c r="NH15" s="33"/>
      <c r="NI15" s="33"/>
      <c r="NJ15" s="33"/>
      <c r="NK15" s="33"/>
      <c r="NL15" s="33"/>
      <c r="NM15" s="33"/>
      <c r="NN15" s="33"/>
      <c r="NO15" s="33"/>
      <c r="NP15" s="33"/>
      <c r="NQ15" s="33"/>
      <c r="NR15" s="33"/>
      <c r="NS15" s="33"/>
      <c r="NT15" s="33"/>
      <c r="NU15" s="33"/>
      <c r="NV15" s="33"/>
      <c r="NW15" s="33"/>
      <c r="NX15" s="33"/>
      <c r="NY15" s="33"/>
      <c r="NZ15" s="33"/>
      <c r="OA15" s="33"/>
      <c r="OB15" s="33"/>
      <c r="OC15" s="33"/>
      <c r="OD15" s="33"/>
      <c r="OE15" s="33"/>
      <c r="OF15" s="33"/>
      <c r="OG15" s="33"/>
      <c r="OH15" s="33"/>
      <c r="OI15" s="33"/>
      <c r="OJ15" s="33"/>
      <c r="OK15" s="33"/>
      <c r="OL15" s="33"/>
      <c r="OM15" s="33"/>
      <c r="ON15" s="33"/>
      <c r="OO15" s="33"/>
      <c r="OP15" s="33"/>
      <c r="OQ15" s="33"/>
      <c r="OR15" s="33"/>
      <c r="OS15" s="33"/>
      <c r="OT15" s="33"/>
      <c r="OU15" s="33"/>
      <c r="OV15" s="33"/>
      <c r="OW15" s="33"/>
      <c r="OX15" s="33"/>
      <c r="OY15" s="33"/>
      <c r="OZ15" s="33"/>
      <c r="PA15" s="33"/>
      <c r="PB15" s="33"/>
      <c r="PC15" s="33"/>
      <c r="PD15" s="33"/>
      <c r="PE15" s="33"/>
      <c r="PF15" s="33"/>
      <c r="PG15" s="33"/>
      <c r="PH15" s="33"/>
      <c r="PI15" s="33"/>
      <c r="PJ15" s="33"/>
      <c r="PK15" s="33"/>
      <c r="PL15" s="33"/>
      <c r="PM15" s="33"/>
      <c r="PN15" s="33"/>
      <c r="PO15" s="33"/>
      <c r="PP15" s="33"/>
      <c r="PQ15" s="33"/>
      <c r="PR15" s="33"/>
      <c r="PS15" s="33"/>
      <c r="PT15" s="33"/>
      <c r="PU15" s="33"/>
      <c r="PV15" s="33"/>
      <c r="PW15" s="33"/>
      <c r="PX15" s="33"/>
      <c r="PY15" s="33"/>
      <c r="PZ15" s="33"/>
      <c r="QA15" s="33"/>
      <c r="QB15" s="33"/>
      <c r="QC15" s="33"/>
      <c r="QD15" s="33"/>
      <c r="QE15" s="33"/>
      <c r="QF15" s="33"/>
      <c r="QG15" s="33"/>
      <c r="QH15" s="33"/>
      <c r="QI15" s="33"/>
      <c r="QJ15" s="33"/>
      <c r="QK15" s="33"/>
      <c r="QL15" s="33"/>
      <c r="QM15" s="33"/>
      <c r="QN15" s="33"/>
      <c r="QO15" s="33"/>
      <c r="QP15" s="33"/>
      <c r="QQ15" s="33"/>
      <c r="QR15" s="33"/>
      <c r="QS15" s="33"/>
      <c r="QT15" s="33"/>
      <c r="QU15" s="33"/>
      <c r="QV15" s="33"/>
      <c r="QW15" s="33"/>
      <c r="QX15" s="33"/>
      <c r="QY15" s="33"/>
      <c r="QZ15" s="33"/>
      <c r="RA15" s="33"/>
      <c r="RB15" s="33"/>
      <c r="RC15" s="33"/>
      <c r="RD15" s="33"/>
      <c r="RE15" s="33"/>
      <c r="RF15" s="33"/>
      <c r="RG15" s="33"/>
      <c r="RH15" s="33"/>
      <c r="RI15" s="33"/>
      <c r="RJ15" s="33"/>
      <c r="RK15" s="33"/>
      <c r="RL15" s="33"/>
      <c r="RM15" s="33"/>
      <c r="RN15" s="33"/>
      <c r="RO15" s="33"/>
      <c r="RP15" s="33"/>
      <c r="RQ15" s="33"/>
      <c r="RR15" s="33"/>
      <c r="RS15" s="33"/>
      <c r="RT15" s="33"/>
      <c r="RU15" s="33"/>
      <c r="RV15" s="33"/>
      <c r="RW15" s="33"/>
      <c r="RX15" s="33"/>
      <c r="RY15" s="33"/>
      <c r="RZ15" s="33"/>
      <c r="SA15" s="33"/>
      <c r="SB15" s="33"/>
      <c r="SC15" s="33"/>
      <c r="SD15" s="33"/>
      <c r="SE15" s="33"/>
      <c r="SF15" s="33"/>
      <c r="SG15" s="33"/>
      <c r="SH15" s="33"/>
      <c r="SI15" s="33"/>
      <c r="SJ15" s="33"/>
      <c r="SK15" s="33"/>
      <c r="SL15" s="33"/>
      <c r="SM15" s="33"/>
      <c r="SN15" s="33"/>
      <c r="SO15" s="33"/>
      <c r="SP15" s="33"/>
      <c r="SQ15" s="33"/>
      <c r="SR15" s="33"/>
      <c r="SS15" s="33"/>
      <c r="ST15" s="33"/>
      <c r="SU15" s="33"/>
      <c r="SV15" s="33"/>
      <c r="SW15" s="33"/>
      <c r="SX15" s="33"/>
      <c r="SY15" s="33"/>
      <c r="SZ15" s="33"/>
      <c r="TA15" s="33"/>
      <c r="TB15" s="33"/>
      <c r="TC15" s="33"/>
      <c r="TD15" s="33"/>
      <c r="TE15" s="33"/>
      <c r="TF15" s="33"/>
      <c r="TG15" s="33"/>
      <c r="TH15" s="33"/>
      <c r="TI15" s="33"/>
      <c r="TJ15" s="33"/>
      <c r="TK15" s="33"/>
      <c r="TL15" s="33"/>
      <c r="TM15" s="33"/>
      <c r="TN15" s="33"/>
      <c r="TO15" s="33"/>
      <c r="TP15" s="33"/>
      <c r="TQ15" s="33"/>
      <c r="TR15" s="33"/>
      <c r="TS15" s="33"/>
      <c r="TT15" s="33"/>
      <c r="TU15" s="33"/>
      <c r="TV15" s="33"/>
      <c r="TW15" s="33"/>
      <c r="TX15" s="33"/>
      <c r="TY15" s="33"/>
      <c r="TZ15" s="33"/>
      <c r="UA15" s="33"/>
      <c r="UB15" s="33"/>
      <c r="UC15" s="33"/>
      <c r="UD15" s="33"/>
      <c r="UE15" s="33"/>
      <c r="UF15" s="33"/>
      <c r="UG15" s="33"/>
      <c r="UH15" s="33"/>
      <c r="UI15" s="33"/>
      <c r="UJ15" s="33"/>
      <c r="UK15" s="33"/>
      <c r="UL15" s="33"/>
      <c r="UM15" s="33"/>
    </row>
    <row r="16" spans="1:559" s="34" customFormat="1" ht="24.75" customHeight="1" thickBot="1">
      <c r="A16" s="48"/>
      <c r="B16" s="48"/>
      <c r="C16" s="97"/>
      <c r="D16" s="97"/>
      <c r="E16" s="191"/>
      <c r="F16" s="97"/>
      <c r="G16" s="97"/>
      <c r="H16" s="188"/>
      <c r="I16" s="48"/>
      <c r="J16" s="97"/>
      <c r="K16" s="97"/>
      <c r="L16" s="97"/>
      <c r="M16" s="97"/>
      <c r="N16" s="97"/>
      <c r="O16" s="97"/>
      <c r="P16" s="51"/>
      <c r="Q16" s="48"/>
      <c r="R16" s="103" t="s">
        <v>169</v>
      </c>
      <c r="S16" s="164">
        <f>M7</f>
        <v>9</v>
      </c>
      <c r="T16" s="395">
        <f>M8</f>
        <v>7</v>
      </c>
      <c r="U16" s="396">
        <f>M9</f>
        <v>7.4</v>
      </c>
      <c r="V16" s="210">
        <f>S16/U16</f>
        <v>1.2162162162162162</v>
      </c>
      <c r="W16" s="210">
        <f>T16/U16</f>
        <v>0.94594594594594594</v>
      </c>
      <c r="X16" s="206">
        <v>1</v>
      </c>
      <c r="Y16" s="48"/>
      <c r="Z16" s="51"/>
      <c r="AA16" s="51"/>
      <c r="AB16" s="51"/>
      <c r="AC16" s="51"/>
      <c r="AD16" s="51"/>
      <c r="AE16" s="51"/>
      <c r="AF16" s="51"/>
      <c r="AG16" s="51"/>
      <c r="AH16" s="51"/>
      <c r="AI16" s="51"/>
      <c r="AJ16" s="51"/>
      <c r="AK16" s="51"/>
      <c r="AL16" s="51"/>
      <c r="AM16" s="51"/>
      <c r="AN16" s="51"/>
      <c r="AO16" s="51"/>
      <c r="AP16" s="51"/>
      <c r="AQ16" s="51"/>
      <c r="AR16" s="51"/>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c r="IQ16" s="33"/>
      <c r="IR16" s="33"/>
      <c r="IS16" s="33"/>
      <c r="IT16" s="33"/>
      <c r="IU16" s="33"/>
      <c r="IV16" s="33"/>
      <c r="IW16" s="33"/>
      <c r="IX16" s="33"/>
      <c r="IY16" s="33"/>
      <c r="IZ16" s="33"/>
      <c r="JA16" s="33"/>
      <c r="JB16" s="33"/>
      <c r="JC16" s="33"/>
      <c r="JD16" s="33"/>
      <c r="JE16" s="33"/>
      <c r="JF16" s="33"/>
      <c r="JG16" s="33"/>
      <c r="JH16" s="33"/>
      <c r="JI16" s="33"/>
      <c r="JJ16" s="33"/>
      <c r="JK16" s="33"/>
      <c r="JL16" s="33"/>
      <c r="JM16" s="33"/>
      <c r="JN16" s="33"/>
      <c r="JO16" s="33"/>
      <c r="JP16" s="33"/>
      <c r="JQ16" s="33"/>
      <c r="JR16" s="33"/>
      <c r="JS16" s="33"/>
      <c r="JT16" s="33"/>
      <c r="JU16" s="33"/>
      <c r="JV16" s="33"/>
      <c r="JW16" s="33"/>
      <c r="JX16" s="33"/>
      <c r="JY16" s="33"/>
      <c r="JZ16" s="33"/>
      <c r="KA16" s="33"/>
      <c r="KB16" s="33"/>
      <c r="KC16" s="33"/>
      <c r="KD16" s="33"/>
      <c r="KE16" s="33"/>
      <c r="KF16" s="33"/>
      <c r="KG16" s="33"/>
      <c r="KH16" s="33"/>
      <c r="KI16" s="33"/>
      <c r="KJ16" s="33"/>
      <c r="KK16" s="33"/>
      <c r="KL16" s="33"/>
      <c r="KM16" s="33"/>
      <c r="KN16" s="33"/>
      <c r="KO16" s="33"/>
      <c r="KP16" s="33"/>
      <c r="KQ16" s="33"/>
      <c r="KR16" s="33"/>
      <c r="KS16" s="33"/>
      <c r="KT16" s="33"/>
      <c r="KU16" s="33"/>
      <c r="KV16" s="33"/>
      <c r="KW16" s="33"/>
      <c r="KX16" s="33"/>
      <c r="KY16" s="33"/>
      <c r="KZ16" s="33"/>
      <c r="LA16" s="33"/>
      <c r="LB16" s="33"/>
      <c r="LC16" s="33"/>
      <c r="LD16" s="33"/>
      <c r="LE16" s="33"/>
      <c r="LF16" s="33"/>
      <c r="LG16" s="33"/>
      <c r="LH16" s="33"/>
      <c r="LI16" s="33"/>
      <c r="LJ16" s="33"/>
      <c r="LK16" s="33"/>
      <c r="LL16" s="33"/>
      <c r="LM16" s="33"/>
      <c r="LN16" s="33"/>
      <c r="LO16" s="33"/>
      <c r="LP16" s="33"/>
      <c r="LQ16" s="33"/>
      <c r="LR16" s="33"/>
      <c r="LS16" s="33"/>
      <c r="LT16" s="33"/>
      <c r="LU16" s="33"/>
      <c r="LV16" s="33"/>
      <c r="LW16" s="33"/>
      <c r="LX16" s="33"/>
      <c r="LY16" s="33"/>
      <c r="LZ16" s="33"/>
      <c r="MA16" s="33"/>
      <c r="MB16" s="33"/>
      <c r="MC16" s="33"/>
      <c r="MD16" s="33"/>
      <c r="ME16" s="33"/>
      <c r="MF16" s="33"/>
      <c r="MG16" s="33"/>
      <c r="MH16" s="33"/>
      <c r="MI16" s="33"/>
      <c r="MJ16" s="33"/>
      <c r="MK16" s="33"/>
      <c r="ML16" s="33"/>
      <c r="MM16" s="33"/>
      <c r="MN16" s="33"/>
      <c r="MO16" s="33"/>
      <c r="MP16" s="33"/>
      <c r="MQ16" s="33"/>
      <c r="MR16" s="33"/>
      <c r="MS16" s="33"/>
      <c r="MT16" s="33"/>
      <c r="MU16" s="33"/>
      <c r="MV16" s="33"/>
      <c r="MW16" s="33"/>
      <c r="MX16" s="33"/>
      <c r="MY16" s="33"/>
      <c r="MZ16" s="33"/>
      <c r="NA16" s="33"/>
      <c r="NB16" s="33"/>
      <c r="NC16" s="33"/>
      <c r="ND16" s="33"/>
      <c r="NE16" s="33"/>
      <c r="NF16" s="33"/>
      <c r="NG16" s="33"/>
      <c r="NH16" s="33"/>
      <c r="NI16" s="33"/>
      <c r="NJ16" s="33"/>
      <c r="NK16" s="33"/>
      <c r="NL16" s="33"/>
      <c r="NM16" s="33"/>
      <c r="NN16" s="33"/>
      <c r="NO16" s="33"/>
      <c r="NP16" s="33"/>
      <c r="NQ16" s="33"/>
      <c r="NR16" s="33"/>
      <c r="NS16" s="33"/>
      <c r="NT16" s="33"/>
      <c r="NU16" s="33"/>
      <c r="NV16" s="33"/>
      <c r="NW16" s="33"/>
      <c r="NX16" s="33"/>
      <c r="NY16" s="33"/>
      <c r="NZ16" s="33"/>
      <c r="OA16" s="33"/>
      <c r="OB16" s="33"/>
      <c r="OC16" s="33"/>
      <c r="OD16" s="33"/>
      <c r="OE16" s="33"/>
      <c r="OF16" s="33"/>
      <c r="OG16" s="33"/>
      <c r="OH16" s="33"/>
      <c r="OI16" s="33"/>
      <c r="OJ16" s="33"/>
      <c r="OK16" s="33"/>
      <c r="OL16" s="33"/>
      <c r="OM16" s="33"/>
      <c r="ON16" s="33"/>
      <c r="OO16" s="33"/>
      <c r="OP16" s="33"/>
      <c r="OQ16" s="33"/>
      <c r="OR16" s="33"/>
      <c r="OS16" s="33"/>
      <c r="OT16" s="33"/>
      <c r="OU16" s="33"/>
      <c r="OV16" s="33"/>
      <c r="OW16" s="33"/>
      <c r="OX16" s="33"/>
      <c r="OY16" s="33"/>
      <c r="OZ16" s="33"/>
      <c r="PA16" s="33"/>
      <c r="PB16" s="33"/>
      <c r="PC16" s="33"/>
      <c r="PD16" s="33"/>
      <c r="PE16" s="33"/>
      <c r="PF16" s="33"/>
      <c r="PG16" s="33"/>
      <c r="PH16" s="33"/>
      <c r="PI16" s="33"/>
      <c r="PJ16" s="33"/>
      <c r="PK16" s="33"/>
      <c r="PL16" s="33"/>
      <c r="PM16" s="33"/>
      <c r="PN16" s="33"/>
      <c r="PO16" s="33"/>
      <c r="PP16" s="33"/>
      <c r="PQ16" s="33"/>
      <c r="PR16" s="33"/>
      <c r="PS16" s="33"/>
      <c r="PT16" s="33"/>
      <c r="PU16" s="33"/>
      <c r="PV16" s="33"/>
      <c r="PW16" s="33"/>
      <c r="PX16" s="33"/>
      <c r="PY16" s="33"/>
      <c r="PZ16" s="33"/>
      <c r="QA16" s="33"/>
      <c r="QB16" s="33"/>
      <c r="QC16" s="33"/>
      <c r="QD16" s="33"/>
      <c r="QE16" s="33"/>
      <c r="QF16" s="33"/>
      <c r="QG16" s="33"/>
      <c r="QH16" s="33"/>
      <c r="QI16" s="33"/>
      <c r="QJ16" s="33"/>
      <c r="QK16" s="33"/>
      <c r="QL16" s="33"/>
      <c r="QM16" s="33"/>
      <c r="QN16" s="33"/>
      <c r="QO16" s="33"/>
      <c r="QP16" s="33"/>
      <c r="QQ16" s="33"/>
      <c r="QR16" s="33"/>
      <c r="QS16" s="33"/>
      <c r="QT16" s="33"/>
      <c r="QU16" s="33"/>
      <c r="QV16" s="33"/>
      <c r="QW16" s="33"/>
      <c r="QX16" s="33"/>
      <c r="QY16" s="33"/>
      <c r="QZ16" s="33"/>
      <c r="RA16" s="33"/>
      <c r="RB16" s="33"/>
      <c r="RC16" s="33"/>
      <c r="RD16" s="33"/>
      <c r="RE16" s="33"/>
      <c r="RF16" s="33"/>
      <c r="RG16" s="33"/>
      <c r="RH16" s="33"/>
      <c r="RI16" s="33"/>
      <c r="RJ16" s="33"/>
      <c r="RK16" s="33"/>
      <c r="RL16" s="33"/>
      <c r="RM16" s="33"/>
      <c r="RN16" s="33"/>
      <c r="RO16" s="33"/>
      <c r="RP16" s="33"/>
      <c r="RQ16" s="33"/>
      <c r="RR16" s="33"/>
      <c r="RS16" s="33"/>
      <c r="RT16" s="33"/>
      <c r="RU16" s="33"/>
      <c r="RV16" s="33"/>
      <c r="RW16" s="33"/>
      <c r="RX16" s="33"/>
      <c r="RY16" s="33"/>
      <c r="RZ16" s="33"/>
      <c r="SA16" s="33"/>
      <c r="SB16" s="33"/>
      <c r="SC16" s="33"/>
      <c r="SD16" s="33"/>
      <c r="SE16" s="33"/>
      <c r="SF16" s="33"/>
      <c r="SG16" s="33"/>
      <c r="SH16" s="33"/>
      <c r="SI16" s="33"/>
      <c r="SJ16" s="33"/>
      <c r="SK16" s="33"/>
      <c r="SL16" s="33"/>
      <c r="SM16" s="33"/>
      <c r="SN16" s="33"/>
      <c r="SO16" s="33"/>
      <c r="SP16" s="33"/>
      <c r="SQ16" s="33"/>
      <c r="SR16" s="33"/>
      <c r="SS16" s="33"/>
      <c r="ST16" s="33"/>
      <c r="SU16" s="33"/>
      <c r="SV16" s="33"/>
      <c r="SW16" s="33"/>
      <c r="SX16" s="33"/>
      <c r="SY16" s="33"/>
      <c r="SZ16" s="33"/>
      <c r="TA16" s="33"/>
      <c r="TB16" s="33"/>
      <c r="TC16" s="33"/>
      <c r="TD16" s="33"/>
      <c r="TE16" s="33"/>
      <c r="TF16" s="33"/>
      <c r="TG16" s="33"/>
      <c r="TH16" s="33"/>
      <c r="TI16" s="33"/>
      <c r="TJ16" s="33"/>
      <c r="TK16" s="33"/>
      <c r="TL16" s="33"/>
      <c r="TM16" s="33"/>
      <c r="TN16" s="33"/>
      <c r="TO16" s="33"/>
      <c r="TP16" s="33"/>
      <c r="TQ16" s="33"/>
      <c r="TR16" s="33"/>
      <c r="TS16" s="33"/>
      <c r="TT16" s="33"/>
      <c r="TU16" s="33"/>
      <c r="TV16" s="33"/>
      <c r="TW16" s="33"/>
      <c r="TX16" s="33"/>
      <c r="TY16" s="33"/>
      <c r="TZ16" s="33"/>
      <c r="UA16" s="33"/>
      <c r="UB16" s="33"/>
      <c r="UC16" s="33"/>
      <c r="UD16" s="33"/>
      <c r="UE16" s="33"/>
      <c r="UF16" s="33"/>
      <c r="UG16" s="33"/>
      <c r="UH16" s="33"/>
      <c r="UI16" s="33"/>
      <c r="UJ16" s="33"/>
      <c r="UK16" s="33"/>
      <c r="UL16" s="33"/>
      <c r="UM16" s="33"/>
    </row>
    <row r="17" spans="1:559" s="34" customFormat="1" ht="14.1" customHeight="1" thickBot="1">
      <c r="A17" s="50"/>
      <c r="B17" s="217"/>
      <c r="C17" s="218"/>
      <c r="D17" s="212"/>
      <c r="E17" s="213"/>
      <c r="F17" s="213"/>
      <c r="G17" s="213"/>
      <c r="H17" s="213"/>
      <c r="I17" s="213"/>
      <c r="J17" s="213"/>
      <c r="K17" s="213"/>
      <c r="L17" s="213"/>
      <c r="M17" s="213"/>
      <c r="N17" s="213"/>
      <c r="O17" s="214"/>
      <c r="P17" s="51"/>
      <c r="Q17" s="48"/>
      <c r="R17" s="397"/>
      <c r="S17" s="391"/>
      <c r="T17" s="392"/>
      <c r="U17" s="392"/>
      <c r="V17" s="393"/>
      <c r="W17" s="393"/>
      <c r="X17" s="394"/>
      <c r="Y17" s="48"/>
      <c r="Z17" s="51"/>
      <c r="AA17" s="51"/>
      <c r="AB17" s="51"/>
      <c r="AC17" s="51"/>
      <c r="AD17" s="51"/>
      <c r="AE17" s="51"/>
      <c r="AF17" s="51"/>
      <c r="AG17" s="51"/>
      <c r="AH17" s="51"/>
      <c r="AI17" s="51"/>
      <c r="AJ17" s="51"/>
      <c r="AK17" s="51"/>
      <c r="AL17" s="51"/>
      <c r="AM17" s="51"/>
      <c r="AN17" s="51"/>
      <c r="AO17" s="51"/>
      <c r="AP17" s="51"/>
      <c r="AQ17" s="51"/>
      <c r="AR17" s="51"/>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c r="IV17" s="33"/>
      <c r="IW17" s="33"/>
      <c r="IX17" s="33"/>
      <c r="IY17" s="33"/>
      <c r="IZ17" s="33"/>
      <c r="JA17" s="33"/>
      <c r="JB17" s="33"/>
      <c r="JC17" s="33"/>
      <c r="JD17" s="33"/>
      <c r="JE17" s="33"/>
      <c r="JF17" s="33"/>
      <c r="JG17" s="33"/>
      <c r="JH17" s="33"/>
      <c r="JI17" s="33"/>
      <c r="JJ17" s="33"/>
      <c r="JK17" s="33"/>
      <c r="JL17" s="33"/>
      <c r="JM17" s="33"/>
      <c r="JN17" s="33"/>
      <c r="JO17" s="33"/>
      <c r="JP17" s="33"/>
      <c r="JQ17" s="33"/>
      <c r="JR17" s="33"/>
      <c r="JS17" s="33"/>
      <c r="JT17" s="33"/>
      <c r="JU17" s="33"/>
      <c r="JV17" s="33"/>
      <c r="JW17" s="33"/>
      <c r="JX17" s="33"/>
      <c r="JY17" s="33"/>
      <c r="JZ17" s="33"/>
      <c r="KA17" s="33"/>
      <c r="KB17" s="33"/>
      <c r="KC17" s="33"/>
      <c r="KD17" s="33"/>
      <c r="KE17" s="33"/>
      <c r="KF17" s="33"/>
      <c r="KG17" s="33"/>
      <c r="KH17" s="33"/>
      <c r="KI17" s="33"/>
      <c r="KJ17" s="33"/>
      <c r="KK17" s="33"/>
      <c r="KL17" s="33"/>
      <c r="KM17" s="33"/>
      <c r="KN17" s="33"/>
      <c r="KO17" s="33"/>
      <c r="KP17" s="33"/>
      <c r="KQ17" s="33"/>
      <c r="KR17" s="33"/>
      <c r="KS17" s="33"/>
      <c r="KT17" s="33"/>
      <c r="KU17" s="33"/>
      <c r="KV17" s="33"/>
      <c r="KW17" s="33"/>
      <c r="KX17" s="33"/>
      <c r="KY17" s="33"/>
      <c r="KZ17" s="33"/>
      <c r="LA17" s="33"/>
      <c r="LB17" s="33"/>
      <c r="LC17" s="33"/>
      <c r="LD17" s="33"/>
      <c r="LE17" s="33"/>
      <c r="LF17" s="33"/>
      <c r="LG17" s="33"/>
      <c r="LH17" s="33"/>
      <c r="LI17" s="33"/>
      <c r="LJ17" s="33"/>
      <c r="LK17" s="33"/>
      <c r="LL17" s="33"/>
      <c r="LM17" s="33"/>
      <c r="LN17" s="33"/>
      <c r="LO17" s="33"/>
      <c r="LP17" s="33"/>
      <c r="LQ17" s="33"/>
      <c r="LR17" s="33"/>
      <c r="LS17" s="33"/>
      <c r="LT17" s="33"/>
      <c r="LU17" s="33"/>
      <c r="LV17" s="33"/>
      <c r="LW17" s="33"/>
      <c r="LX17" s="33"/>
      <c r="LY17" s="33"/>
      <c r="LZ17" s="33"/>
      <c r="MA17" s="33"/>
      <c r="MB17" s="33"/>
      <c r="MC17" s="33"/>
      <c r="MD17" s="33"/>
      <c r="ME17" s="33"/>
      <c r="MF17" s="33"/>
      <c r="MG17" s="33"/>
      <c r="MH17" s="33"/>
      <c r="MI17" s="33"/>
      <c r="MJ17" s="33"/>
      <c r="MK17" s="33"/>
      <c r="ML17" s="33"/>
      <c r="MM17" s="33"/>
      <c r="MN17" s="33"/>
      <c r="MO17" s="33"/>
      <c r="MP17" s="33"/>
      <c r="MQ17" s="33"/>
      <c r="MR17" s="33"/>
      <c r="MS17" s="33"/>
      <c r="MT17" s="33"/>
      <c r="MU17" s="33"/>
      <c r="MV17" s="33"/>
      <c r="MW17" s="33"/>
      <c r="MX17" s="33"/>
      <c r="MY17" s="33"/>
      <c r="MZ17" s="33"/>
      <c r="NA17" s="33"/>
      <c r="NB17" s="33"/>
      <c r="NC17" s="33"/>
      <c r="ND17" s="33"/>
      <c r="NE17" s="33"/>
      <c r="NF17" s="33"/>
      <c r="NG17" s="33"/>
      <c r="NH17" s="33"/>
      <c r="NI17" s="33"/>
      <c r="NJ17" s="33"/>
      <c r="NK17" s="33"/>
      <c r="NL17" s="33"/>
      <c r="NM17" s="33"/>
      <c r="NN17" s="33"/>
      <c r="NO17" s="33"/>
      <c r="NP17" s="33"/>
      <c r="NQ17" s="33"/>
      <c r="NR17" s="33"/>
      <c r="NS17" s="33"/>
      <c r="NT17" s="33"/>
      <c r="NU17" s="33"/>
      <c r="NV17" s="33"/>
      <c r="NW17" s="33"/>
      <c r="NX17" s="33"/>
      <c r="NY17" s="33"/>
      <c r="NZ17" s="33"/>
      <c r="OA17" s="33"/>
      <c r="OB17" s="33"/>
      <c r="OC17" s="33"/>
      <c r="OD17" s="33"/>
      <c r="OE17" s="33"/>
      <c r="OF17" s="33"/>
      <c r="OG17" s="33"/>
      <c r="OH17" s="33"/>
      <c r="OI17" s="33"/>
      <c r="OJ17" s="33"/>
      <c r="OK17" s="33"/>
      <c r="OL17" s="33"/>
      <c r="OM17" s="33"/>
      <c r="ON17" s="33"/>
      <c r="OO17" s="33"/>
      <c r="OP17" s="33"/>
      <c r="OQ17" s="33"/>
      <c r="OR17" s="33"/>
      <c r="OS17" s="33"/>
      <c r="OT17" s="33"/>
      <c r="OU17" s="33"/>
      <c r="OV17" s="33"/>
      <c r="OW17" s="33"/>
      <c r="OX17" s="33"/>
      <c r="OY17" s="33"/>
      <c r="OZ17" s="33"/>
      <c r="PA17" s="33"/>
      <c r="PB17" s="33"/>
      <c r="PC17" s="33"/>
      <c r="PD17" s="33"/>
      <c r="PE17" s="33"/>
      <c r="PF17" s="33"/>
      <c r="PG17" s="33"/>
      <c r="PH17" s="33"/>
      <c r="PI17" s="33"/>
      <c r="PJ17" s="33"/>
      <c r="PK17" s="33"/>
      <c r="PL17" s="33"/>
      <c r="PM17" s="33"/>
      <c r="PN17" s="33"/>
      <c r="PO17" s="33"/>
      <c r="PP17" s="33"/>
      <c r="PQ17" s="33"/>
      <c r="PR17" s="33"/>
      <c r="PS17" s="33"/>
      <c r="PT17" s="33"/>
      <c r="PU17" s="33"/>
      <c r="PV17" s="33"/>
      <c r="PW17" s="33"/>
      <c r="PX17" s="33"/>
      <c r="PY17" s="33"/>
      <c r="PZ17" s="33"/>
      <c r="QA17" s="33"/>
      <c r="QB17" s="33"/>
      <c r="QC17" s="33"/>
      <c r="QD17" s="33"/>
      <c r="QE17" s="33"/>
      <c r="QF17" s="33"/>
      <c r="QG17" s="33"/>
      <c r="QH17" s="33"/>
      <c r="QI17" s="33"/>
      <c r="QJ17" s="33"/>
      <c r="QK17" s="33"/>
      <c r="QL17" s="33"/>
      <c r="QM17" s="33"/>
      <c r="QN17" s="33"/>
      <c r="QO17" s="33"/>
      <c r="QP17" s="33"/>
      <c r="QQ17" s="33"/>
      <c r="QR17" s="33"/>
      <c r="QS17" s="33"/>
      <c r="QT17" s="33"/>
      <c r="QU17" s="33"/>
      <c r="QV17" s="33"/>
      <c r="QW17" s="33"/>
      <c r="QX17" s="33"/>
      <c r="QY17" s="33"/>
      <c r="QZ17" s="33"/>
      <c r="RA17" s="33"/>
      <c r="RB17" s="33"/>
      <c r="RC17" s="33"/>
      <c r="RD17" s="33"/>
      <c r="RE17" s="33"/>
      <c r="RF17" s="33"/>
      <c r="RG17" s="33"/>
      <c r="RH17" s="33"/>
      <c r="RI17" s="33"/>
      <c r="RJ17" s="33"/>
      <c r="RK17" s="33"/>
      <c r="RL17" s="33"/>
      <c r="RM17" s="33"/>
      <c r="RN17" s="33"/>
      <c r="RO17" s="33"/>
      <c r="RP17" s="33"/>
      <c r="RQ17" s="33"/>
      <c r="RR17" s="33"/>
      <c r="RS17" s="33"/>
      <c r="RT17" s="33"/>
      <c r="RU17" s="33"/>
      <c r="RV17" s="33"/>
      <c r="RW17" s="33"/>
      <c r="RX17" s="33"/>
      <c r="RY17" s="33"/>
      <c r="RZ17" s="33"/>
      <c r="SA17" s="33"/>
      <c r="SB17" s="33"/>
      <c r="SC17" s="33"/>
      <c r="SD17" s="33"/>
      <c r="SE17" s="33"/>
      <c r="SF17" s="33"/>
      <c r="SG17" s="33"/>
      <c r="SH17" s="33"/>
      <c r="SI17" s="33"/>
      <c r="SJ17" s="33"/>
      <c r="SK17" s="33"/>
      <c r="SL17" s="33"/>
      <c r="SM17" s="33"/>
      <c r="SN17" s="33"/>
      <c r="SO17" s="33"/>
      <c r="SP17" s="33"/>
      <c r="SQ17" s="33"/>
      <c r="SR17" s="33"/>
      <c r="SS17" s="33"/>
      <c r="ST17" s="33"/>
      <c r="SU17" s="33"/>
      <c r="SV17" s="33"/>
      <c r="SW17" s="33"/>
      <c r="SX17" s="33"/>
      <c r="SY17" s="33"/>
      <c r="SZ17" s="33"/>
      <c r="TA17" s="33"/>
      <c r="TB17" s="33"/>
      <c r="TC17" s="33"/>
      <c r="TD17" s="33"/>
      <c r="TE17" s="33"/>
      <c r="TF17" s="33"/>
      <c r="TG17" s="33"/>
      <c r="TH17" s="33"/>
      <c r="TI17" s="33"/>
      <c r="TJ17" s="33"/>
      <c r="TK17" s="33"/>
      <c r="TL17" s="33"/>
      <c r="TM17" s="33"/>
      <c r="TN17" s="33"/>
      <c r="TO17" s="33"/>
      <c r="TP17" s="33"/>
      <c r="TQ17" s="33"/>
      <c r="TR17" s="33"/>
      <c r="TS17" s="33"/>
      <c r="TT17" s="33"/>
      <c r="TU17" s="33"/>
      <c r="TV17" s="33"/>
      <c r="TW17" s="33"/>
      <c r="TX17" s="33"/>
      <c r="TY17" s="33"/>
      <c r="TZ17" s="33"/>
      <c r="UA17" s="33"/>
      <c r="UB17" s="33"/>
      <c r="UC17" s="33"/>
      <c r="UD17" s="33"/>
      <c r="UE17" s="33"/>
      <c r="UF17" s="33"/>
      <c r="UG17" s="33"/>
      <c r="UH17" s="33"/>
      <c r="UI17" s="33"/>
      <c r="UJ17" s="33"/>
      <c r="UK17" s="33"/>
      <c r="UL17" s="33"/>
      <c r="UM17" s="33"/>
    </row>
    <row r="18" spans="1:559" ht="8.1" customHeight="1">
      <c r="A18" s="2"/>
      <c r="B18" s="595" t="s">
        <v>62</v>
      </c>
      <c r="C18" s="596"/>
      <c r="D18" s="596"/>
      <c r="E18" s="596"/>
      <c r="F18" s="596"/>
      <c r="G18" s="596"/>
      <c r="H18" s="596"/>
      <c r="I18" s="596"/>
      <c r="J18" s="596"/>
      <c r="K18" s="596"/>
      <c r="L18" s="596"/>
      <c r="M18" s="596"/>
      <c r="N18" s="597"/>
      <c r="O18" s="3"/>
      <c r="P18" s="24"/>
      <c r="Q18" s="214"/>
      <c r="R18" s="35"/>
      <c r="S18" s="76"/>
      <c r="T18" s="76"/>
      <c r="U18" s="76"/>
      <c r="V18" s="76"/>
      <c r="W18" s="76"/>
      <c r="X18" s="35"/>
      <c r="Y18" s="48"/>
      <c r="Z18" s="51"/>
      <c r="AA18" s="51"/>
      <c r="AB18" s="51"/>
      <c r="AC18" s="51"/>
      <c r="AD18" s="51"/>
      <c r="AE18" s="51"/>
      <c r="AF18" s="51"/>
      <c r="AG18" s="51"/>
      <c r="AH18" s="51"/>
      <c r="AI18" s="51"/>
      <c r="AJ18" s="51"/>
      <c r="AK18" s="51"/>
      <c r="AL18" s="51"/>
      <c r="AM18" s="51"/>
      <c r="AN18" s="51"/>
      <c r="AO18" s="51"/>
      <c r="AP18" s="51"/>
      <c r="AQ18" s="51"/>
      <c r="AR18" s="51"/>
    </row>
    <row r="19" spans="1:559" ht="14.25" customHeight="1" thickBot="1">
      <c r="A19" s="2"/>
      <c r="B19" s="598"/>
      <c r="C19" s="599"/>
      <c r="D19" s="599"/>
      <c r="E19" s="599"/>
      <c r="F19" s="599"/>
      <c r="G19" s="599"/>
      <c r="H19" s="599"/>
      <c r="I19" s="599"/>
      <c r="J19" s="599"/>
      <c r="K19" s="599"/>
      <c r="L19" s="599"/>
      <c r="M19" s="599"/>
      <c r="N19" s="600"/>
      <c r="O19" s="3"/>
      <c r="P19" s="24"/>
      <c r="Q19" s="214"/>
      <c r="R19" s="35"/>
      <c r="S19" s="76"/>
      <c r="T19" s="76"/>
      <c r="U19" s="76"/>
      <c r="V19" s="76"/>
      <c r="W19" s="76"/>
      <c r="X19" s="35"/>
      <c r="Y19" s="48"/>
      <c r="Z19" s="51"/>
      <c r="AA19" s="51"/>
      <c r="AB19" s="51"/>
      <c r="AC19" s="51"/>
      <c r="AD19" s="51"/>
      <c r="AE19" s="51"/>
      <c r="AF19" s="51"/>
      <c r="AG19" s="51"/>
      <c r="AH19" s="51"/>
      <c r="AI19" s="51"/>
      <c r="AJ19" s="51"/>
      <c r="AK19" s="51"/>
      <c r="AL19" s="51"/>
      <c r="AM19" s="51"/>
      <c r="AN19" s="51"/>
      <c r="AO19" s="51"/>
      <c r="AP19" s="51"/>
      <c r="AQ19" s="51"/>
      <c r="AR19" s="51"/>
    </row>
    <row r="20" spans="1:559" ht="14.25" customHeight="1" thickBot="1">
      <c r="A20" s="50"/>
      <c r="B20" s="217"/>
      <c r="C20" s="218"/>
      <c r="D20" s="212"/>
      <c r="E20" s="213"/>
      <c r="F20" s="213"/>
      <c r="G20" s="213"/>
      <c r="H20" s="213"/>
      <c r="I20" s="213"/>
      <c r="J20" s="213"/>
      <c r="K20" s="213"/>
      <c r="L20" s="213"/>
      <c r="M20" s="213"/>
      <c r="N20" s="213"/>
      <c r="O20" s="214"/>
      <c r="P20" s="24"/>
      <c r="Q20" s="214"/>
      <c r="R20" s="35"/>
      <c r="S20" s="76"/>
      <c r="T20" s="76"/>
      <c r="U20" s="76"/>
      <c r="V20" s="76"/>
      <c r="W20" s="76"/>
      <c r="X20" s="35"/>
      <c r="Y20" s="48"/>
      <c r="Z20" s="51"/>
      <c r="AA20" s="51"/>
      <c r="AB20" s="51"/>
      <c r="AC20" s="51"/>
      <c r="AD20" s="51"/>
      <c r="AE20" s="51"/>
      <c r="AF20" s="51"/>
      <c r="AG20" s="51"/>
      <c r="AH20" s="51"/>
      <c r="AI20" s="51"/>
      <c r="AJ20" s="51"/>
      <c r="AK20" s="51"/>
      <c r="AL20" s="51"/>
      <c r="AM20" s="51"/>
      <c r="AN20" s="51"/>
      <c r="AO20" s="51"/>
      <c r="AP20" s="51"/>
      <c r="AQ20" s="51"/>
      <c r="AR20" s="51"/>
    </row>
    <row r="21" spans="1:559" ht="14.1" customHeight="1">
      <c r="A21" s="2"/>
      <c r="B21" s="606" t="s">
        <v>65</v>
      </c>
      <c r="C21" s="607"/>
      <c r="D21" s="608"/>
      <c r="E21" s="601" t="s">
        <v>2</v>
      </c>
      <c r="F21" s="601"/>
      <c r="G21" s="602"/>
      <c r="H21" s="4"/>
      <c r="I21" s="606" t="s">
        <v>66</v>
      </c>
      <c r="J21" s="607"/>
      <c r="K21" s="608"/>
      <c r="L21" s="601" t="s">
        <v>2</v>
      </c>
      <c r="M21" s="601"/>
      <c r="N21" s="602"/>
      <c r="O21" s="4"/>
      <c r="P21" s="24"/>
      <c r="Q21" s="214"/>
      <c r="R21" s="53" t="s">
        <v>40</v>
      </c>
      <c r="S21" s="77" t="s">
        <v>0</v>
      </c>
      <c r="T21" s="77" t="s">
        <v>7</v>
      </c>
      <c r="U21" s="78" t="s">
        <v>37</v>
      </c>
      <c r="V21" s="84" t="s">
        <v>0</v>
      </c>
      <c r="W21" s="84" t="s">
        <v>7</v>
      </c>
      <c r="X21" s="85" t="s">
        <v>37</v>
      </c>
      <c r="Y21" s="48"/>
      <c r="Z21" s="51"/>
      <c r="AA21" s="51"/>
      <c r="AB21" s="51"/>
      <c r="AC21" s="51"/>
      <c r="AD21" s="51"/>
      <c r="AE21" s="51"/>
      <c r="AF21" s="51"/>
      <c r="AG21" s="51"/>
      <c r="AH21" s="51"/>
      <c r="AI21" s="51"/>
      <c r="AJ21" s="51"/>
      <c r="AK21" s="51"/>
      <c r="AL21" s="51"/>
      <c r="AM21" s="51"/>
      <c r="AN21" s="51"/>
      <c r="AO21" s="51"/>
      <c r="AP21" s="51"/>
      <c r="AQ21" s="51"/>
      <c r="AR21" s="51"/>
    </row>
    <row r="22" spans="1:559" ht="18" customHeight="1">
      <c r="A22" s="2"/>
      <c r="B22" s="609"/>
      <c r="C22" s="610"/>
      <c r="D22" s="611"/>
      <c r="E22" s="31" t="s">
        <v>0</v>
      </c>
      <c r="F22" s="43" t="s">
        <v>7</v>
      </c>
      <c r="G22" s="44" t="s">
        <v>37</v>
      </c>
      <c r="H22" s="5"/>
      <c r="I22" s="609"/>
      <c r="J22" s="610"/>
      <c r="K22" s="611"/>
      <c r="L22" s="31" t="s">
        <v>0</v>
      </c>
      <c r="M22" s="43" t="s">
        <v>7</v>
      </c>
      <c r="N22" s="44" t="s">
        <v>37</v>
      </c>
      <c r="O22" s="5"/>
      <c r="P22" s="25"/>
      <c r="Q22" s="216"/>
      <c r="R22" s="54" t="s">
        <v>9</v>
      </c>
      <c r="S22" s="174">
        <f>入力シート!F10</f>
        <v>50</v>
      </c>
      <c r="T22" s="113">
        <f>'基礎データ（教科）'!G7</f>
        <v>76.099999999999994</v>
      </c>
      <c r="U22" s="168">
        <f>'基礎データ（教科）'!H7</f>
        <v>79.2</v>
      </c>
      <c r="V22" s="169">
        <f>S22/U22</f>
        <v>0.63131313131313127</v>
      </c>
      <c r="W22" s="169">
        <f>T22/U22</f>
        <v>0.96085858585858575</v>
      </c>
      <c r="X22" s="114">
        <v>1</v>
      </c>
      <c r="Y22" s="48"/>
      <c r="Z22" s="51"/>
      <c r="AA22" s="51"/>
      <c r="AB22" s="51"/>
      <c r="AC22" s="51"/>
      <c r="AD22" s="51"/>
      <c r="AE22" s="51"/>
      <c r="AF22" s="51"/>
      <c r="AG22" s="51"/>
      <c r="AH22" s="51"/>
      <c r="AI22" s="51"/>
      <c r="AJ22" s="51"/>
      <c r="AK22" s="51"/>
      <c r="AL22" s="51"/>
      <c r="AM22" s="51"/>
      <c r="AN22" s="51"/>
      <c r="AO22" s="51"/>
      <c r="AP22" s="51"/>
      <c r="AQ22" s="51"/>
      <c r="AR22" s="51"/>
    </row>
    <row r="23" spans="1:559" ht="27" customHeight="1">
      <c r="A23" s="2"/>
      <c r="B23" s="603" t="s">
        <v>12</v>
      </c>
      <c r="C23" s="181" t="str">
        <f>'基礎データ（教科）'!D7</f>
        <v>話すこと・聞くこと</v>
      </c>
      <c r="D23" s="55">
        <f>'基礎データ（教科）'!F7</f>
        <v>1</v>
      </c>
      <c r="E23" s="176">
        <f t="shared" ref="E23:G26" si="0">S22</f>
        <v>50</v>
      </c>
      <c r="F23" s="57">
        <f t="shared" si="0"/>
        <v>76.099999999999994</v>
      </c>
      <c r="G23" s="58">
        <f t="shared" si="0"/>
        <v>79.2</v>
      </c>
      <c r="H23" s="36"/>
      <c r="I23" s="603" t="s">
        <v>12</v>
      </c>
      <c r="J23" s="181" t="str">
        <f>'基礎データ（教科）'!J7</f>
        <v>話すこと・聞くこと</v>
      </c>
      <c r="K23" s="55">
        <f>'基礎データ（教科）'!L7</f>
        <v>3</v>
      </c>
      <c r="L23" s="176">
        <f t="shared" ref="L23:N26" si="1">S30</f>
        <v>25.9</v>
      </c>
      <c r="M23" s="289">
        <f t="shared" si="1"/>
        <v>47.3</v>
      </c>
      <c r="N23" s="290">
        <f t="shared" si="1"/>
        <v>51.1</v>
      </c>
      <c r="O23" s="37"/>
      <c r="P23" s="26"/>
      <c r="Q23" s="288"/>
      <c r="R23" s="54" t="s">
        <v>10</v>
      </c>
      <c r="S23" s="174">
        <f>入力シート!F11</f>
        <v>44.4</v>
      </c>
      <c r="T23" s="113">
        <f>'基礎データ（教科）'!G8</f>
        <v>68.099999999999994</v>
      </c>
      <c r="U23" s="168">
        <f>'基礎データ（教科）'!H8</f>
        <v>72.8</v>
      </c>
      <c r="V23" s="169">
        <f>S23/U23</f>
        <v>0.60989010989010994</v>
      </c>
      <c r="W23" s="169">
        <f>T23/U23</f>
        <v>0.93543956043956045</v>
      </c>
      <c r="X23" s="114">
        <v>1</v>
      </c>
      <c r="Y23" s="48"/>
      <c r="Z23" s="51"/>
      <c r="AA23" s="51"/>
      <c r="AB23" s="51"/>
      <c r="AC23" s="51"/>
      <c r="AD23" s="51"/>
      <c r="AE23" s="51"/>
      <c r="AF23" s="51"/>
      <c r="AG23" s="51"/>
      <c r="AH23" s="51"/>
      <c r="AI23" s="51"/>
      <c r="AJ23" s="51"/>
      <c r="AK23" s="51"/>
      <c r="AL23" s="51"/>
      <c r="AM23" s="51"/>
      <c r="AN23" s="51"/>
      <c r="AO23" s="51"/>
      <c r="AP23" s="51"/>
      <c r="AQ23" s="51"/>
      <c r="AR23" s="51"/>
    </row>
    <row r="24" spans="1:559" ht="27" customHeight="1">
      <c r="A24" s="2"/>
      <c r="B24" s="604"/>
      <c r="C24" s="181" t="str">
        <f>'基礎データ（教科）'!D8</f>
        <v>書くこと</v>
      </c>
      <c r="D24" s="55">
        <f>'基礎データ（教科）'!F8</f>
        <v>2</v>
      </c>
      <c r="E24" s="176">
        <f t="shared" si="0"/>
        <v>44.4</v>
      </c>
      <c r="F24" s="57">
        <f t="shared" si="0"/>
        <v>68.099999999999994</v>
      </c>
      <c r="G24" s="58">
        <f t="shared" si="0"/>
        <v>72.8</v>
      </c>
      <c r="H24" s="36"/>
      <c r="I24" s="604"/>
      <c r="J24" s="181" t="str">
        <f>'基礎データ（教科）'!J8</f>
        <v>書くこと</v>
      </c>
      <c r="K24" s="55">
        <f>'基礎データ（教科）'!L8</f>
        <v>6</v>
      </c>
      <c r="L24" s="176">
        <f t="shared" si="1"/>
        <v>33.299999999999997</v>
      </c>
      <c r="M24" s="291">
        <f t="shared" si="1"/>
        <v>50.7</v>
      </c>
      <c r="N24" s="290">
        <f t="shared" si="1"/>
        <v>53.4</v>
      </c>
      <c r="O24" s="37"/>
      <c r="P24" s="38"/>
      <c r="Q24" s="215"/>
      <c r="R24" s="54" t="s">
        <v>11</v>
      </c>
      <c r="S24" s="174">
        <f>入力シート!F12</f>
        <v>55.6</v>
      </c>
      <c r="T24" s="113">
        <f>'基礎データ（教科）'!G9</f>
        <v>76.2</v>
      </c>
      <c r="U24" s="168">
        <f>'基礎データ（教科）'!H9</f>
        <v>78.5</v>
      </c>
      <c r="V24" s="169">
        <f>S24/U24</f>
        <v>0.70828025477707013</v>
      </c>
      <c r="W24" s="169">
        <f>T24/U24</f>
        <v>0.97070063694267517</v>
      </c>
      <c r="X24" s="114">
        <v>1</v>
      </c>
      <c r="Y24" s="48"/>
      <c r="Z24" s="51"/>
      <c r="AA24" s="51"/>
      <c r="AB24" s="51"/>
      <c r="AC24" s="51"/>
      <c r="AD24" s="51"/>
      <c r="AE24" s="51"/>
      <c r="AF24" s="51"/>
      <c r="AG24" s="51"/>
      <c r="AH24" s="51"/>
      <c r="AI24" s="51"/>
      <c r="AJ24" s="51"/>
      <c r="AK24" s="51"/>
      <c r="AL24" s="51"/>
      <c r="AM24" s="51"/>
      <c r="AN24" s="51"/>
      <c r="AO24" s="51"/>
      <c r="AP24" s="51"/>
      <c r="AQ24" s="51"/>
      <c r="AR24" s="51"/>
    </row>
    <row r="25" spans="1:559" ht="27" customHeight="1" thickBot="1">
      <c r="A25" s="2"/>
      <c r="B25" s="604"/>
      <c r="C25" s="181" t="str">
        <f>'基礎データ（教科）'!D9</f>
        <v>読むこと</v>
      </c>
      <c r="D25" s="55">
        <f>'基礎データ（教科）'!F9</f>
        <v>2</v>
      </c>
      <c r="E25" s="176">
        <f t="shared" si="0"/>
        <v>55.6</v>
      </c>
      <c r="F25" s="57">
        <f t="shared" si="0"/>
        <v>76.2</v>
      </c>
      <c r="G25" s="58">
        <f t="shared" si="0"/>
        <v>78.5</v>
      </c>
      <c r="H25" s="36"/>
      <c r="I25" s="604"/>
      <c r="J25" s="181" t="str">
        <f>'基礎データ（教科）'!J9</f>
        <v>読むこと</v>
      </c>
      <c r="K25" s="55">
        <f>'基礎データ（教科）'!L9</f>
        <v>3</v>
      </c>
      <c r="L25" s="176">
        <f t="shared" si="1"/>
        <v>44.4</v>
      </c>
      <c r="M25" s="291">
        <f t="shared" si="1"/>
        <v>65.599999999999994</v>
      </c>
      <c r="N25" s="290">
        <f t="shared" si="1"/>
        <v>69.3</v>
      </c>
      <c r="O25" s="37"/>
      <c r="P25" s="38"/>
      <c r="Q25" s="215"/>
      <c r="R25" s="170" t="s">
        <v>38</v>
      </c>
      <c r="S25" s="175">
        <f>入力シート!F13</f>
        <v>41.1</v>
      </c>
      <c r="T25" s="171">
        <f>'基礎データ（教科）'!G10</f>
        <v>68</v>
      </c>
      <c r="U25" s="172">
        <f>'基礎データ（教科）'!H10</f>
        <v>71.099999999999994</v>
      </c>
      <c r="V25" s="173">
        <f>S25/U25</f>
        <v>0.57805907172995785</v>
      </c>
      <c r="W25" s="173">
        <f>T25/U25</f>
        <v>0.95639943741209577</v>
      </c>
      <c r="X25" s="115">
        <v>1</v>
      </c>
      <c r="Y25" s="48"/>
      <c r="Z25" s="51"/>
      <c r="AA25" s="51"/>
      <c r="AB25" s="51"/>
      <c r="AC25" s="51"/>
      <c r="AD25" s="51"/>
      <c r="AE25" s="51"/>
      <c r="AF25" s="51"/>
      <c r="AG25" s="51"/>
      <c r="AH25" s="51"/>
      <c r="AI25" s="51"/>
      <c r="AJ25" s="51"/>
      <c r="AK25" s="51"/>
      <c r="AL25" s="51"/>
      <c r="AM25" s="51"/>
      <c r="AN25" s="51"/>
      <c r="AO25" s="51"/>
      <c r="AP25" s="51"/>
      <c r="AQ25" s="51"/>
      <c r="AR25" s="51"/>
    </row>
    <row r="26" spans="1:559" ht="27" customHeight="1" thickBot="1">
      <c r="A26" s="2"/>
      <c r="B26" s="605"/>
      <c r="C26" s="424" t="str">
        <f>'基礎データ（教科）'!D10</f>
        <v>伝統的な言語文化と国語の特質に関する事項</v>
      </c>
      <c r="D26" s="56">
        <f>'基礎データ（教科）'!F10</f>
        <v>10</v>
      </c>
      <c r="E26" s="177">
        <f t="shared" si="0"/>
        <v>41.1</v>
      </c>
      <c r="F26" s="59">
        <f t="shared" si="0"/>
        <v>68</v>
      </c>
      <c r="G26" s="60">
        <f t="shared" si="0"/>
        <v>71.099999999999994</v>
      </c>
      <c r="H26" s="36"/>
      <c r="I26" s="605"/>
      <c r="J26" s="424" t="str">
        <f>'基礎データ（教科）'!J10</f>
        <v>伝統的な言語文化と国語の特質に関する事項</v>
      </c>
      <c r="K26" s="330" t="s">
        <v>191</v>
      </c>
      <c r="L26" s="329" t="s">
        <v>191</v>
      </c>
      <c r="M26" s="292" t="str">
        <f t="shared" si="1"/>
        <v>－</v>
      </c>
      <c r="N26" s="293" t="str">
        <f t="shared" si="1"/>
        <v>－</v>
      </c>
      <c r="O26" s="37"/>
      <c r="P26" s="38"/>
      <c r="Q26" s="215"/>
      <c r="R26" s="48"/>
      <c r="S26" s="48"/>
      <c r="T26" s="48"/>
      <c r="U26" s="48"/>
      <c r="V26" s="48"/>
      <c r="W26" s="48"/>
      <c r="X26" s="48"/>
      <c r="Y26" s="48"/>
      <c r="Z26" s="51"/>
      <c r="AA26" s="51"/>
      <c r="AB26" s="51"/>
      <c r="AC26" s="51"/>
      <c r="AD26" s="51"/>
      <c r="AE26" s="51"/>
      <c r="AF26" s="51"/>
      <c r="AG26" s="51"/>
      <c r="AH26" s="51"/>
      <c r="AI26" s="51"/>
      <c r="AJ26" s="51"/>
      <c r="AK26" s="51"/>
      <c r="AL26" s="51"/>
      <c r="AM26" s="51"/>
      <c r="AN26" s="51"/>
      <c r="AO26" s="51"/>
      <c r="AP26" s="51"/>
      <c r="AQ26" s="51"/>
      <c r="AR26" s="51"/>
    </row>
    <row r="27" spans="1:559" ht="6" customHeight="1">
      <c r="A27" s="2"/>
      <c r="B27" s="2"/>
      <c r="C27" s="2"/>
      <c r="D27" s="2"/>
      <c r="E27" s="2"/>
      <c r="F27" s="2"/>
      <c r="G27" s="2"/>
      <c r="H27" s="2"/>
      <c r="I27" s="2"/>
      <c r="J27" s="2"/>
      <c r="K27" s="2"/>
      <c r="L27" s="2"/>
      <c r="M27" s="2"/>
      <c r="N27" s="2"/>
      <c r="O27" s="2"/>
      <c r="P27" s="38"/>
      <c r="Q27" s="215"/>
      <c r="R27" s="48"/>
      <c r="S27" s="48"/>
      <c r="T27" s="48"/>
      <c r="U27" s="48"/>
      <c r="V27" s="48"/>
      <c r="W27" s="48"/>
      <c r="X27" s="48"/>
      <c r="Y27" s="48"/>
      <c r="Z27" s="51"/>
      <c r="AA27" s="51"/>
      <c r="AB27" s="51"/>
      <c r="AC27" s="51"/>
      <c r="AD27" s="51"/>
      <c r="AE27" s="51"/>
      <c r="AF27" s="51"/>
      <c r="AG27" s="51"/>
      <c r="AH27" s="51"/>
      <c r="AI27" s="51"/>
      <c r="AJ27" s="51"/>
      <c r="AK27" s="51"/>
      <c r="AL27" s="51"/>
      <c r="AM27" s="51"/>
      <c r="AN27" s="51"/>
      <c r="AO27" s="51"/>
      <c r="AP27" s="51"/>
      <c r="AQ27" s="51"/>
      <c r="AR27" s="51"/>
    </row>
    <row r="28" spans="1:559" ht="14.1" customHeight="1" thickBot="1">
      <c r="A28" s="2"/>
      <c r="B28" s="2"/>
      <c r="C28" s="2"/>
      <c r="D28" s="2"/>
      <c r="E28" s="2"/>
      <c r="F28" s="2"/>
      <c r="G28" s="2"/>
      <c r="H28" s="2"/>
      <c r="I28" s="2"/>
      <c r="J28" s="2"/>
      <c r="K28" s="2"/>
      <c r="L28" s="2"/>
      <c r="M28" s="2"/>
      <c r="N28" s="2"/>
      <c r="O28" s="2"/>
      <c r="P28" s="23"/>
      <c r="Q28" s="48"/>
      <c r="R28" s="35"/>
      <c r="S28" s="86"/>
      <c r="T28" s="86"/>
      <c r="U28" s="86"/>
      <c r="V28" s="86"/>
      <c r="W28" s="86"/>
      <c r="X28" s="116"/>
      <c r="Y28" s="48"/>
      <c r="Z28" s="51"/>
      <c r="AA28" s="51"/>
      <c r="AB28" s="51"/>
      <c r="AC28" s="51"/>
      <c r="AD28" s="51"/>
      <c r="AE28" s="51"/>
      <c r="AF28" s="51"/>
      <c r="AG28" s="51"/>
      <c r="AH28" s="51"/>
      <c r="AI28" s="51"/>
      <c r="AJ28" s="51"/>
      <c r="AK28" s="51"/>
      <c r="AL28" s="51"/>
      <c r="AM28" s="51"/>
      <c r="AN28" s="51"/>
      <c r="AO28" s="51"/>
      <c r="AP28" s="51"/>
      <c r="AQ28" s="51"/>
      <c r="AR28" s="51"/>
    </row>
    <row r="29" spans="1:559" ht="14.1" customHeight="1">
      <c r="A29" s="2"/>
      <c r="B29" s="2"/>
      <c r="C29" s="2"/>
      <c r="D29" s="2"/>
      <c r="E29" s="2"/>
      <c r="F29" s="2"/>
      <c r="G29" s="2"/>
      <c r="H29" s="2"/>
      <c r="I29" s="2"/>
      <c r="J29" s="2"/>
      <c r="K29" s="2"/>
      <c r="L29" s="2"/>
      <c r="M29" s="2"/>
      <c r="N29" s="2"/>
      <c r="O29" s="2"/>
      <c r="P29" s="23"/>
      <c r="Q29" s="48"/>
      <c r="R29" s="53" t="s">
        <v>41</v>
      </c>
      <c r="S29" s="77" t="s">
        <v>0</v>
      </c>
      <c r="T29" s="77" t="s">
        <v>7</v>
      </c>
      <c r="U29" s="78" t="s">
        <v>37</v>
      </c>
      <c r="V29" s="84" t="s">
        <v>0</v>
      </c>
      <c r="W29" s="84" t="s">
        <v>7</v>
      </c>
      <c r="X29" s="85" t="s">
        <v>37</v>
      </c>
      <c r="Y29" s="48"/>
      <c r="Z29" s="51"/>
      <c r="AA29" s="51"/>
      <c r="AB29" s="51"/>
      <c r="AC29" s="51"/>
      <c r="AD29" s="51"/>
      <c r="AE29" s="51"/>
      <c r="AF29" s="51"/>
      <c r="AG29" s="51"/>
      <c r="AH29" s="51"/>
      <c r="AI29" s="51"/>
      <c r="AJ29" s="51"/>
      <c r="AK29" s="51"/>
      <c r="AL29" s="51"/>
      <c r="AM29" s="51"/>
      <c r="AN29" s="51"/>
      <c r="AO29" s="51"/>
      <c r="AP29" s="51"/>
      <c r="AQ29" s="51"/>
      <c r="AR29" s="51"/>
    </row>
    <row r="30" spans="1:559" ht="14.1" customHeight="1">
      <c r="A30" s="2"/>
      <c r="B30" s="2"/>
      <c r="C30" s="2"/>
      <c r="D30" s="2"/>
      <c r="E30" s="2"/>
      <c r="F30" s="2"/>
      <c r="G30" s="2"/>
      <c r="H30" s="2"/>
      <c r="I30" s="2"/>
      <c r="J30" s="2"/>
      <c r="K30" s="2"/>
      <c r="L30" s="2"/>
      <c r="M30" s="2"/>
      <c r="N30" s="2"/>
      <c r="O30" s="2"/>
      <c r="P30" s="23"/>
      <c r="Q30" s="48"/>
      <c r="R30" s="54" t="s">
        <v>9</v>
      </c>
      <c r="S30" s="174">
        <f>入力シート!L10</f>
        <v>25.9</v>
      </c>
      <c r="T30" s="113">
        <f>'基礎データ（教科）'!M7</f>
        <v>47.3</v>
      </c>
      <c r="U30" s="168">
        <f>'基礎データ（教科）'!N7</f>
        <v>51.1</v>
      </c>
      <c r="V30" s="169">
        <f>S30/U30</f>
        <v>0.50684931506849307</v>
      </c>
      <c r="W30" s="169">
        <f>T30/U30</f>
        <v>0.92563600782778854</v>
      </c>
      <c r="X30" s="114">
        <v>1</v>
      </c>
      <c r="Y30" s="48"/>
      <c r="Z30" s="51"/>
      <c r="AA30" s="51"/>
      <c r="AB30" s="51"/>
      <c r="AC30" s="51"/>
      <c r="AD30" s="51"/>
      <c r="AE30" s="51"/>
      <c r="AF30" s="51"/>
      <c r="AG30" s="51"/>
      <c r="AH30" s="51"/>
      <c r="AI30" s="51"/>
      <c r="AJ30" s="51"/>
      <c r="AK30" s="51"/>
      <c r="AL30" s="51"/>
      <c r="AM30" s="51"/>
      <c r="AN30" s="51"/>
      <c r="AO30" s="51"/>
      <c r="AP30" s="51"/>
      <c r="AQ30" s="51"/>
      <c r="AR30" s="51"/>
    </row>
    <row r="31" spans="1:559" ht="14.1" customHeight="1">
      <c r="A31" s="2"/>
      <c r="B31" s="2"/>
      <c r="C31" s="2"/>
      <c r="D31" s="2"/>
      <c r="E31" s="2"/>
      <c r="F31" s="2"/>
      <c r="G31" s="2"/>
      <c r="H31" s="2"/>
      <c r="I31" s="2"/>
      <c r="J31" s="2"/>
      <c r="K31" s="2"/>
      <c r="L31" s="2"/>
      <c r="M31" s="2"/>
      <c r="N31" s="2"/>
      <c r="O31" s="2"/>
      <c r="P31" s="23"/>
      <c r="Q31" s="48"/>
      <c r="R31" s="54" t="s">
        <v>10</v>
      </c>
      <c r="S31" s="174">
        <f>入力シート!L11</f>
        <v>33.299999999999997</v>
      </c>
      <c r="T31" s="113">
        <f>'基礎データ（教科）'!M8</f>
        <v>50.7</v>
      </c>
      <c r="U31" s="168">
        <f>'基礎データ（教科）'!N8</f>
        <v>53.4</v>
      </c>
      <c r="V31" s="169">
        <f>S31/U31</f>
        <v>0.6235955056179775</v>
      </c>
      <c r="W31" s="169">
        <f>T31/U31</f>
        <v>0.94943820224719111</v>
      </c>
      <c r="X31" s="114">
        <v>1</v>
      </c>
      <c r="Y31" s="48"/>
      <c r="Z31" s="51"/>
      <c r="AA31" s="51"/>
      <c r="AB31" s="51"/>
      <c r="AC31" s="51"/>
      <c r="AD31" s="51"/>
      <c r="AE31" s="51"/>
      <c r="AF31" s="51"/>
      <c r="AG31" s="51"/>
      <c r="AH31" s="51"/>
      <c r="AI31" s="51"/>
      <c r="AJ31" s="51"/>
      <c r="AK31" s="51"/>
      <c r="AL31" s="51"/>
      <c r="AM31" s="51"/>
      <c r="AN31" s="51"/>
      <c r="AO31" s="51"/>
      <c r="AP31" s="51"/>
      <c r="AQ31" s="51"/>
      <c r="AR31" s="51"/>
    </row>
    <row r="32" spans="1:559" ht="14.1" customHeight="1">
      <c r="A32" s="2"/>
      <c r="B32" s="2"/>
      <c r="C32" s="2"/>
      <c r="D32" s="2"/>
      <c r="E32" s="2"/>
      <c r="F32" s="2"/>
      <c r="G32" s="2"/>
      <c r="H32" s="2"/>
      <c r="I32" s="2"/>
      <c r="J32" s="2"/>
      <c r="K32" s="2"/>
      <c r="L32" s="2"/>
      <c r="M32" s="2"/>
      <c r="N32" s="2"/>
      <c r="O32" s="2"/>
      <c r="P32" s="23"/>
      <c r="Q32" s="48"/>
      <c r="R32" s="54" t="s">
        <v>11</v>
      </c>
      <c r="S32" s="174">
        <f>入力シート!L12</f>
        <v>44.4</v>
      </c>
      <c r="T32" s="113">
        <f>'基礎データ（教科）'!M9</f>
        <v>65.599999999999994</v>
      </c>
      <c r="U32" s="168">
        <f>'基礎データ（教科）'!N9</f>
        <v>69.3</v>
      </c>
      <c r="V32" s="169">
        <f>S32/U32</f>
        <v>0.64069264069264065</v>
      </c>
      <c r="W32" s="169">
        <f>T32/U32</f>
        <v>0.94660894660894657</v>
      </c>
      <c r="X32" s="114">
        <v>1</v>
      </c>
      <c r="Y32" s="48"/>
      <c r="Z32" s="51"/>
      <c r="AA32" s="51"/>
      <c r="AB32" s="51"/>
      <c r="AC32" s="51"/>
      <c r="AD32" s="51"/>
      <c r="AE32" s="51"/>
      <c r="AF32" s="51"/>
      <c r="AG32" s="51"/>
      <c r="AH32" s="51"/>
      <c r="AI32" s="51"/>
      <c r="AJ32" s="51"/>
      <c r="AK32" s="51"/>
      <c r="AL32" s="51"/>
      <c r="AM32" s="51"/>
      <c r="AN32" s="51"/>
      <c r="AO32" s="51"/>
      <c r="AP32" s="51"/>
      <c r="AQ32" s="51"/>
      <c r="AR32" s="51"/>
    </row>
    <row r="33" spans="1:44" ht="18" customHeight="1" thickBot="1">
      <c r="A33" s="2"/>
      <c r="B33" s="2"/>
      <c r="C33" s="2"/>
      <c r="D33" s="2"/>
      <c r="E33" s="2"/>
      <c r="F33" s="2"/>
      <c r="G33" s="2"/>
      <c r="H33" s="2"/>
      <c r="I33" s="2"/>
      <c r="J33" s="2"/>
      <c r="K33" s="2"/>
      <c r="L33" s="2"/>
      <c r="M33" s="2"/>
      <c r="N33" s="2"/>
      <c r="O33" s="2"/>
      <c r="P33" s="23"/>
      <c r="Q33" s="48"/>
      <c r="R33" s="170" t="s">
        <v>38</v>
      </c>
      <c r="S33" s="175" t="str">
        <f>入力シート!L13</f>
        <v>－</v>
      </c>
      <c r="T33" s="171" t="str">
        <f>'基礎データ（教科）'!M10</f>
        <v>－</v>
      </c>
      <c r="U33" s="172" t="str">
        <f>'基礎データ（教科）'!N10</f>
        <v>－</v>
      </c>
      <c r="V33" s="173"/>
      <c r="W33" s="173"/>
      <c r="X33" s="115"/>
      <c r="Y33" s="48"/>
      <c r="Z33" s="51"/>
      <c r="AA33" s="51"/>
      <c r="AB33" s="51"/>
      <c r="AC33" s="51"/>
      <c r="AD33" s="51"/>
      <c r="AE33" s="51"/>
      <c r="AF33" s="51"/>
      <c r="AG33" s="51"/>
      <c r="AH33" s="51"/>
      <c r="AI33" s="51"/>
      <c r="AJ33" s="51"/>
      <c r="AK33" s="51"/>
      <c r="AL33" s="51"/>
      <c r="AM33" s="51"/>
      <c r="AN33" s="51"/>
      <c r="AO33" s="51"/>
      <c r="AP33" s="51"/>
      <c r="AQ33" s="51"/>
      <c r="AR33" s="51"/>
    </row>
    <row r="34" spans="1:44" ht="13.5" customHeight="1">
      <c r="A34" s="2"/>
      <c r="B34" s="2"/>
      <c r="C34" s="2"/>
      <c r="D34" s="2"/>
      <c r="E34" s="2"/>
      <c r="F34" s="2"/>
      <c r="G34" s="2"/>
      <c r="H34" s="2"/>
      <c r="I34" s="2"/>
      <c r="J34" s="2"/>
      <c r="K34" s="2"/>
      <c r="L34" s="2"/>
      <c r="M34" s="2"/>
      <c r="N34" s="2"/>
      <c r="O34" s="2"/>
      <c r="P34" s="23"/>
      <c r="Q34" s="48"/>
      <c r="R34" s="35"/>
      <c r="S34" s="76"/>
      <c r="T34" s="76"/>
      <c r="U34" s="76"/>
      <c r="V34" s="76"/>
      <c r="W34" s="87"/>
      <c r="X34" s="49"/>
      <c r="Y34" s="48"/>
      <c r="Z34" s="51"/>
      <c r="AA34" s="51"/>
      <c r="AB34" s="51"/>
      <c r="AC34" s="51"/>
      <c r="AD34" s="51"/>
      <c r="AE34" s="51"/>
      <c r="AF34" s="51"/>
      <c r="AG34" s="51"/>
      <c r="AH34" s="51"/>
      <c r="AI34" s="51"/>
      <c r="AJ34" s="51"/>
      <c r="AK34" s="51"/>
      <c r="AL34" s="51"/>
      <c r="AM34" s="51"/>
      <c r="AN34" s="51"/>
      <c r="AO34" s="51"/>
      <c r="AP34" s="51"/>
      <c r="AQ34" s="51"/>
      <c r="AR34" s="51"/>
    </row>
    <row r="35" spans="1:44" ht="13.5" customHeight="1">
      <c r="A35" s="2"/>
      <c r="B35" s="2"/>
      <c r="C35" s="2"/>
      <c r="D35" s="2"/>
      <c r="E35" s="2"/>
      <c r="F35" s="2"/>
      <c r="G35" s="2"/>
      <c r="H35" s="2"/>
      <c r="I35" s="2"/>
      <c r="J35" s="2"/>
      <c r="K35" s="2"/>
      <c r="L35" s="2"/>
      <c r="M35" s="2"/>
      <c r="N35" s="2"/>
      <c r="O35" s="2"/>
      <c r="P35" s="23"/>
      <c r="Q35" s="48"/>
      <c r="R35" s="35"/>
      <c r="S35" s="76"/>
      <c r="T35" s="76"/>
      <c r="U35" s="76"/>
      <c r="V35" s="76"/>
      <c r="W35" s="87"/>
      <c r="X35" s="49"/>
      <c r="Y35" s="48"/>
      <c r="Z35" s="51"/>
      <c r="AA35" s="51"/>
      <c r="AB35" s="51"/>
      <c r="AC35" s="51"/>
      <c r="AD35" s="51"/>
      <c r="AE35" s="51"/>
      <c r="AF35" s="51"/>
      <c r="AG35" s="51"/>
      <c r="AH35" s="51"/>
      <c r="AI35" s="51"/>
      <c r="AJ35" s="51"/>
      <c r="AK35" s="51"/>
      <c r="AL35" s="51"/>
      <c r="AM35" s="51"/>
      <c r="AN35" s="51"/>
      <c r="AO35" s="51"/>
      <c r="AP35" s="51"/>
      <c r="AQ35" s="51"/>
      <c r="AR35" s="51"/>
    </row>
    <row r="36" spans="1:44" ht="6" customHeight="1">
      <c r="A36" s="2"/>
      <c r="B36" s="2"/>
      <c r="C36" s="2"/>
      <c r="D36" s="2"/>
      <c r="E36" s="2"/>
      <c r="F36" s="2"/>
      <c r="G36" s="2"/>
      <c r="H36" s="2"/>
      <c r="I36" s="2"/>
      <c r="J36" s="2"/>
      <c r="K36" s="2"/>
      <c r="L36" s="2"/>
      <c r="M36" s="2"/>
      <c r="N36" s="2"/>
      <c r="O36" s="2"/>
      <c r="P36" s="23"/>
      <c r="Q36" s="48"/>
      <c r="R36" s="35"/>
      <c r="S36" s="76"/>
      <c r="T36" s="76"/>
      <c r="U36" s="76"/>
      <c r="V36" s="76"/>
      <c r="W36" s="87"/>
      <c r="X36" s="49"/>
      <c r="Y36" s="48"/>
      <c r="Z36" s="51"/>
      <c r="AA36" s="51"/>
      <c r="AB36" s="51"/>
      <c r="AC36" s="51"/>
      <c r="AD36" s="51"/>
      <c r="AE36" s="51"/>
      <c r="AF36" s="51"/>
      <c r="AG36" s="51"/>
      <c r="AH36" s="51"/>
      <c r="AI36" s="51"/>
      <c r="AJ36" s="51"/>
      <c r="AK36" s="51"/>
      <c r="AL36" s="51"/>
      <c r="AM36" s="51"/>
      <c r="AN36" s="51"/>
      <c r="AO36" s="51"/>
      <c r="AP36" s="51"/>
      <c r="AQ36" s="51"/>
      <c r="AR36" s="51"/>
    </row>
    <row r="37" spans="1:44" ht="14.1" customHeight="1">
      <c r="A37" s="2"/>
      <c r="B37" s="2"/>
      <c r="C37" s="2"/>
      <c r="D37" s="2"/>
      <c r="E37" s="2"/>
      <c r="F37" s="2"/>
      <c r="G37" s="2"/>
      <c r="H37" s="2"/>
      <c r="I37" s="2"/>
      <c r="J37" s="2"/>
      <c r="K37" s="2"/>
      <c r="L37" s="2"/>
      <c r="M37" s="2"/>
      <c r="N37" s="2"/>
      <c r="O37" s="2"/>
      <c r="P37" s="23"/>
      <c r="Q37" s="48"/>
      <c r="R37" s="35"/>
      <c r="S37" s="76"/>
      <c r="T37" s="76"/>
      <c r="U37" s="76"/>
      <c r="V37" s="76"/>
      <c r="W37" s="87"/>
      <c r="X37" s="49"/>
      <c r="Y37" s="48"/>
      <c r="Z37" s="51"/>
      <c r="AA37" s="51"/>
      <c r="AB37" s="51"/>
      <c r="AC37" s="51"/>
      <c r="AD37" s="51"/>
      <c r="AE37" s="51"/>
      <c r="AF37" s="51"/>
      <c r="AG37" s="51"/>
      <c r="AH37" s="51"/>
      <c r="AI37" s="51"/>
      <c r="AJ37" s="51"/>
      <c r="AK37" s="51"/>
      <c r="AL37" s="51"/>
      <c r="AM37" s="51"/>
      <c r="AN37" s="51"/>
      <c r="AO37" s="51"/>
      <c r="AP37" s="51"/>
      <c r="AQ37" s="51"/>
      <c r="AR37" s="51"/>
    </row>
    <row r="38" spans="1:44" ht="14.1" customHeight="1">
      <c r="A38" s="2"/>
      <c r="B38" s="2"/>
      <c r="C38" s="2"/>
      <c r="D38" s="2"/>
      <c r="E38" s="2"/>
      <c r="F38" s="2"/>
      <c r="G38" s="2"/>
      <c r="H38" s="2"/>
      <c r="I38" s="2"/>
      <c r="J38" s="2"/>
      <c r="K38" s="2"/>
      <c r="L38" s="2"/>
      <c r="M38" s="2"/>
      <c r="N38" s="2"/>
      <c r="O38" s="2"/>
      <c r="P38" s="23"/>
      <c r="Q38" s="48"/>
      <c r="R38" s="35"/>
      <c r="S38" s="76"/>
      <c r="T38" s="76"/>
      <c r="U38" s="76"/>
      <c r="V38" s="76"/>
      <c r="W38" s="87"/>
      <c r="X38" s="49"/>
      <c r="Y38" s="48"/>
      <c r="Z38" s="51"/>
      <c r="AA38" s="51"/>
      <c r="AB38" s="51"/>
      <c r="AC38" s="51"/>
      <c r="AD38" s="51"/>
      <c r="AE38" s="51"/>
      <c r="AF38" s="51"/>
      <c r="AG38" s="51"/>
      <c r="AH38" s="51"/>
      <c r="AI38" s="51"/>
      <c r="AJ38" s="51"/>
      <c r="AK38" s="51"/>
      <c r="AL38" s="51"/>
      <c r="AM38" s="51"/>
      <c r="AN38" s="51"/>
      <c r="AO38" s="51"/>
      <c r="AP38" s="51"/>
      <c r="AQ38" s="51"/>
      <c r="AR38" s="51"/>
    </row>
    <row r="39" spans="1:44" ht="14.1" customHeight="1">
      <c r="A39" s="2"/>
      <c r="B39" s="2"/>
      <c r="C39" s="2"/>
      <c r="D39" s="2"/>
      <c r="E39" s="2"/>
      <c r="F39" s="2"/>
      <c r="G39" s="2"/>
      <c r="H39" s="2"/>
      <c r="I39" s="2"/>
      <c r="J39" s="2"/>
      <c r="K39" s="2"/>
      <c r="L39" s="2"/>
      <c r="M39" s="2"/>
      <c r="N39" s="2"/>
      <c r="O39" s="2"/>
      <c r="P39" s="23"/>
      <c r="Q39" s="48"/>
      <c r="R39" s="48"/>
      <c r="S39" s="48"/>
      <c r="T39" s="48"/>
      <c r="U39" s="48"/>
      <c r="V39" s="48"/>
      <c r="W39" s="48"/>
      <c r="X39" s="48"/>
      <c r="Y39" s="48"/>
      <c r="Z39" s="51"/>
      <c r="AA39" s="51"/>
      <c r="AB39" s="51"/>
      <c r="AC39" s="51"/>
      <c r="AD39" s="51"/>
      <c r="AE39" s="51"/>
      <c r="AF39" s="51"/>
      <c r="AG39" s="51"/>
      <c r="AH39" s="51"/>
      <c r="AI39" s="51"/>
      <c r="AJ39" s="51"/>
      <c r="AK39" s="51"/>
      <c r="AL39" s="51"/>
      <c r="AM39" s="51"/>
      <c r="AN39" s="51"/>
      <c r="AO39" s="51"/>
      <c r="AP39" s="51"/>
      <c r="AQ39" s="51"/>
      <c r="AR39" s="51"/>
    </row>
    <row r="40" spans="1:44" ht="14.1" customHeight="1">
      <c r="A40" s="2"/>
      <c r="B40" s="2"/>
      <c r="C40" s="2"/>
      <c r="D40" s="2"/>
      <c r="E40" s="2"/>
      <c r="F40" s="2"/>
      <c r="G40" s="2"/>
      <c r="H40" s="2"/>
      <c r="I40" s="2"/>
      <c r="J40" s="2"/>
      <c r="K40" s="2"/>
      <c r="L40" s="2"/>
      <c r="M40" s="2"/>
      <c r="N40" s="2"/>
      <c r="O40" s="2"/>
      <c r="P40" s="23"/>
      <c r="Q40" s="48"/>
      <c r="R40" s="48"/>
      <c r="S40" s="48"/>
      <c r="T40" s="48"/>
      <c r="U40" s="48"/>
      <c r="V40" s="48"/>
      <c r="W40" s="48"/>
      <c r="X40" s="48"/>
      <c r="Y40" s="48"/>
      <c r="Z40" s="51"/>
      <c r="AA40" s="51"/>
      <c r="AB40" s="51"/>
      <c r="AC40" s="51"/>
      <c r="AD40" s="51"/>
      <c r="AE40" s="51"/>
      <c r="AF40" s="51"/>
      <c r="AG40" s="51"/>
      <c r="AH40" s="51"/>
      <c r="AI40" s="51"/>
      <c r="AJ40" s="51"/>
      <c r="AK40" s="51"/>
      <c r="AL40" s="51"/>
      <c r="AM40" s="51"/>
      <c r="AN40" s="51"/>
      <c r="AO40" s="51"/>
      <c r="AP40" s="51"/>
      <c r="AQ40" s="51"/>
      <c r="AR40" s="51"/>
    </row>
    <row r="41" spans="1:44" ht="14.1" customHeight="1">
      <c r="A41" s="2"/>
      <c r="B41" s="2"/>
      <c r="C41" s="2"/>
      <c r="D41" s="2"/>
      <c r="E41" s="2"/>
      <c r="F41" s="2"/>
      <c r="G41" s="2"/>
      <c r="H41" s="2"/>
      <c r="I41" s="2"/>
      <c r="J41" s="2"/>
      <c r="K41" s="2"/>
      <c r="L41" s="2"/>
      <c r="M41" s="2"/>
      <c r="N41" s="2"/>
      <c r="O41" s="2"/>
      <c r="P41" s="23"/>
      <c r="Q41" s="48"/>
      <c r="R41" s="48"/>
      <c r="S41" s="48"/>
      <c r="T41" s="48"/>
      <c r="U41" s="48"/>
      <c r="V41" s="48"/>
      <c r="W41" s="48"/>
      <c r="X41" s="48"/>
      <c r="Y41" s="48"/>
      <c r="Z41" s="51"/>
      <c r="AA41" s="51"/>
      <c r="AB41" s="51"/>
      <c r="AC41" s="51"/>
      <c r="AD41" s="51"/>
      <c r="AE41" s="51"/>
      <c r="AF41" s="51"/>
      <c r="AG41" s="51"/>
      <c r="AH41" s="51"/>
      <c r="AI41" s="51"/>
      <c r="AJ41" s="51"/>
      <c r="AK41" s="51"/>
      <c r="AL41" s="51"/>
      <c r="AM41" s="51"/>
      <c r="AN41" s="51"/>
      <c r="AO41" s="51"/>
      <c r="AP41" s="51"/>
      <c r="AQ41" s="51"/>
      <c r="AR41" s="51"/>
    </row>
    <row r="42" spans="1:44" ht="14.1" customHeight="1">
      <c r="A42" s="2"/>
      <c r="B42" s="2"/>
      <c r="C42" s="2"/>
      <c r="D42" s="2"/>
      <c r="E42" s="2"/>
      <c r="F42" s="2"/>
      <c r="G42" s="2"/>
      <c r="H42" s="2"/>
      <c r="I42" s="2"/>
      <c r="J42" s="2"/>
      <c r="K42" s="2"/>
      <c r="L42" s="2"/>
      <c r="M42" s="2"/>
      <c r="N42" s="2"/>
      <c r="O42" s="2"/>
      <c r="P42" s="23"/>
      <c r="Q42" s="48"/>
      <c r="R42" s="48"/>
      <c r="S42" s="48"/>
      <c r="T42" s="48"/>
      <c r="U42" s="48"/>
      <c r="V42" s="48"/>
      <c r="W42" s="48"/>
      <c r="X42" s="48"/>
      <c r="Y42" s="48"/>
      <c r="Z42" s="51"/>
      <c r="AA42" s="51"/>
      <c r="AB42" s="51"/>
      <c r="AC42" s="51"/>
      <c r="AD42" s="51"/>
      <c r="AE42" s="51"/>
      <c r="AF42" s="51"/>
      <c r="AG42" s="51"/>
      <c r="AH42" s="51"/>
      <c r="AI42" s="51"/>
      <c r="AJ42" s="51"/>
      <c r="AK42" s="51"/>
      <c r="AL42" s="51"/>
      <c r="AM42" s="51"/>
      <c r="AN42" s="51"/>
      <c r="AO42" s="51"/>
      <c r="AP42" s="51"/>
      <c r="AQ42" s="51"/>
      <c r="AR42" s="51"/>
    </row>
    <row r="43" spans="1:44" ht="14.1" customHeight="1">
      <c r="A43" s="2"/>
      <c r="B43" s="2"/>
      <c r="C43" s="2"/>
      <c r="D43" s="2"/>
      <c r="E43" s="2"/>
      <c r="F43" s="2"/>
      <c r="G43" s="2"/>
      <c r="H43" s="2"/>
      <c r="I43" s="2"/>
      <c r="J43" s="2"/>
      <c r="K43" s="2"/>
      <c r="L43" s="2"/>
      <c r="M43" s="2"/>
      <c r="N43" s="2"/>
      <c r="O43" s="2"/>
      <c r="P43" s="23"/>
      <c r="Q43" s="48"/>
      <c r="R43" s="48"/>
      <c r="S43" s="48"/>
      <c r="T43" s="48"/>
      <c r="U43" s="48"/>
      <c r="V43" s="48"/>
      <c r="W43" s="48"/>
      <c r="X43" s="48"/>
      <c r="Y43" s="48"/>
      <c r="Z43" s="51"/>
      <c r="AA43" s="51"/>
      <c r="AB43" s="51"/>
      <c r="AC43" s="51"/>
      <c r="AD43" s="51"/>
      <c r="AE43" s="51"/>
      <c r="AF43" s="51"/>
      <c r="AG43" s="51"/>
      <c r="AH43" s="51"/>
      <c r="AI43" s="51"/>
      <c r="AJ43" s="51"/>
      <c r="AK43" s="51"/>
      <c r="AL43" s="51"/>
      <c r="AM43" s="51"/>
      <c r="AN43" s="51"/>
      <c r="AO43" s="51"/>
      <c r="AP43" s="51"/>
      <c r="AQ43" s="51"/>
      <c r="AR43" s="51"/>
    </row>
    <row r="44" spans="1:44" ht="14.1" customHeight="1">
      <c r="A44" s="2"/>
      <c r="B44" s="2"/>
      <c r="C44" s="2"/>
      <c r="D44" s="2"/>
      <c r="E44" s="2"/>
      <c r="F44" s="2"/>
      <c r="G44" s="2"/>
      <c r="H44" s="2"/>
      <c r="I44" s="2"/>
      <c r="J44" s="2"/>
      <c r="K44" s="2"/>
      <c r="L44" s="2"/>
      <c r="M44" s="2"/>
      <c r="N44" s="2"/>
      <c r="O44" s="2"/>
      <c r="P44" s="23"/>
      <c r="Q44" s="48"/>
      <c r="R44" s="49"/>
      <c r="S44" s="87"/>
      <c r="T44" s="87"/>
      <c r="U44" s="87"/>
      <c r="V44" s="87"/>
      <c r="W44" s="87"/>
      <c r="X44" s="49"/>
      <c r="Y44" s="48"/>
      <c r="Z44" s="51"/>
      <c r="AA44" s="51"/>
      <c r="AB44" s="51"/>
      <c r="AC44" s="51"/>
      <c r="AD44" s="51"/>
      <c r="AE44" s="51"/>
      <c r="AF44" s="51"/>
      <c r="AG44" s="51"/>
      <c r="AH44" s="51"/>
      <c r="AI44" s="51"/>
      <c r="AJ44" s="51"/>
      <c r="AK44" s="51"/>
      <c r="AL44" s="51"/>
      <c r="AM44" s="51"/>
      <c r="AN44" s="51"/>
      <c r="AO44" s="51"/>
      <c r="AP44" s="51"/>
      <c r="AQ44" s="51"/>
      <c r="AR44" s="51"/>
    </row>
    <row r="45" spans="1:44" ht="14.1" customHeight="1">
      <c r="A45" s="2"/>
      <c r="B45" s="2"/>
      <c r="C45" s="2"/>
      <c r="D45" s="2"/>
      <c r="E45" s="2"/>
      <c r="F45" s="2"/>
      <c r="G45" s="2"/>
      <c r="H45" s="2"/>
      <c r="I45" s="2"/>
      <c r="J45" s="2"/>
      <c r="K45" s="2"/>
      <c r="L45" s="2"/>
      <c r="M45" s="2"/>
      <c r="N45" s="2"/>
      <c r="O45" s="2"/>
      <c r="P45" s="23"/>
      <c r="Q45" s="48"/>
      <c r="R45" s="35"/>
      <c r="S45" s="76"/>
      <c r="T45" s="76"/>
      <c r="U45" s="76"/>
      <c r="V45" s="76"/>
      <c r="W45" s="87"/>
      <c r="X45" s="49"/>
      <c r="Y45" s="48"/>
      <c r="Z45" s="51"/>
      <c r="AA45" s="51"/>
      <c r="AB45" s="51"/>
      <c r="AC45" s="51"/>
      <c r="AD45" s="51"/>
      <c r="AE45" s="51"/>
      <c r="AF45" s="51"/>
      <c r="AG45" s="51"/>
      <c r="AH45" s="51"/>
      <c r="AI45" s="51"/>
      <c r="AJ45" s="51"/>
      <c r="AK45" s="51"/>
      <c r="AL45" s="51"/>
      <c r="AM45" s="51"/>
      <c r="AN45" s="51"/>
      <c r="AO45" s="51"/>
      <c r="AP45" s="51"/>
      <c r="AQ45" s="51"/>
      <c r="AR45" s="51"/>
    </row>
    <row r="46" spans="1:44" ht="14.1" customHeight="1">
      <c r="A46" s="2"/>
      <c r="B46" s="2"/>
      <c r="C46" s="2"/>
      <c r="D46" s="2"/>
      <c r="E46" s="2"/>
      <c r="F46" s="2"/>
      <c r="G46" s="2"/>
      <c r="H46" s="2"/>
      <c r="I46" s="2"/>
      <c r="J46" s="2"/>
      <c r="K46" s="2"/>
      <c r="L46" s="2"/>
      <c r="M46" s="2"/>
      <c r="N46" s="2"/>
      <c r="O46" s="2"/>
      <c r="P46" s="23"/>
      <c r="Q46" s="48"/>
      <c r="R46" s="35"/>
      <c r="S46" s="76"/>
      <c r="T46" s="76"/>
      <c r="U46" s="76"/>
      <c r="V46" s="76"/>
      <c r="W46" s="87"/>
      <c r="X46" s="49"/>
      <c r="Y46" s="48"/>
      <c r="Z46" s="51"/>
      <c r="AA46" s="51"/>
      <c r="AB46" s="51"/>
      <c r="AC46" s="51"/>
      <c r="AD46" s="51"/>
      <c r="AE46" s="51"/>
      <c r="AF46" s="51"/>
      <c r="AG46" s="51"/>
      <c r="AH46" s="51"/>
      <c r="AI46" s="51"/>
      <c r="AJ46" s="51"/>
      <c r="AK46" s="51"/>
      <c r="AL46" s="51"/>
      <c r="AM46" s="51"/>
      <c r="AN46" s="51"/>
      <c r="AO46" s="51"/>
      <c r="AP46" s="51"/>
      <c r="AQ46" s="51"/>
      <c r="AR46" s="51"/>
    </row>
    <row r="47" spans="1:44" ht="14.1" customHeight="1">
      <c r="A47" s="2"/>
      <c r="B47" s="2"/>
      <c r="C47" s="2"/>
      <c r="D47" s="2"/>
      <c r="E47" s="2"/>
      <c r="F47" s="2"/>
      <c r="G47" s="2"/>
      <c r="H47" s="2"/>
      <c r="I47" s="2"/>
      <c r="J47" s="2"/>
      <c r="K47" s="2"/>
      <c r="L47" s="2"/>
      <c r="M47" s="2"/>
      <c r="N47" s="2"/>
      <c r="O47" s="2"/>
      <c r="P47" s="23"/>
      <c r="Q47" s="48"/>
      <c r="R47" s="35"/>
      <c r="S47" s="76"/>
      <c r="T47" s="76"/>
      <c r="U47" s="76"/>
      <c r="V47" s="76"/>
      <c r="W47" s="87"/>
      <c r="X47" s="49"/>
      <c r="Y47" s="48"/>
      <c r="Z47" s="51"/>
      <c r="AA47" s="51"/>
      <c r="AB47" s="51"/>
      <c r="AC47" s="51"/>
      <c r="AD47" s="51"/>
      <c r="AE47" s="51"/>
      <c r="AF47" s="51"/>
      <c r="AG47" s="51"/>
      <c r="AH47" s="51"/>
      <c r="AI47" s="51"/>
      <c r="AJ47" s="51"/>
      <c r="AK47" s="51"/>
      <c r="AL47" s="51"/>
      <c r="AM47" s="51"/>
      <c r="AN47" s="51"/>
      <c r="AO47" s="51"/>
      <c r="AP47" s="51"/>
      <c r="AQ47" s="51"/>
      <c r="AR47" s="51"/>
    </row>
    <row r="48" spans="1:44" ht="14.1" customHeight="1">
      <c r="A48" s="574" t="s">
        <v>200</v>
      </c>
      <c r="B48" s="574"/>
      <c r="C48" s="574"/>
      <c r="D48" s="574"/>
      <c r="E48" s="574"/>
      <c r="F48" s="574"/>
      <c r="G48" s="574"/>
      <c r="H48" s="574"/>
      <c r="I48" s="574"/>
      <c r="J48" s="574"/>
      <c r="K48" s="574"/>
      <c r="L48" s="574"/>
      <c r="M48" s="574"/>
      <c r="N48" s="574"/>
      <c r="O48" s="574"/>
      <c r="P48" s="23"/>
      <c r="Q48" s="48"/>
      <c r="R48" s="35"/>
      <c r="S48" s="76"/>
      <c r="T48" s="76"/>
      <c r="U48" s="76"/>
      <c r="V48" s="76"/>
      <c r="W48" s="87"/>
      <c r="X48" s="49"/>
      <c r="Y48" s="48"/>
      <c r="Z48" s="51"/>
      <c r="AA48" s="51"/>
      <c r="AB48" s="51"/>
      <c r="AC48" s="51"/>
      <c r="AD48" s="51"/>
      <c r="AE48" s="51"/>
      <c r="AF48" s="51"/>
      <c r="AG48" s="51"/>
      <c r="AH48" s="51"/>
      <c r="AI48" s="51"/>
      <c r="AJ48" s="51"/>
      <c r="AK48" s="51"/>
      <c r="AL48" s="51"/>
      <c r="AM48" s="51"/>
      <c r="AN48" s="51"/>
      <c r="AO48" s="51"/>
      <c r="AP48" s="51"/>
      <c r="AQ48" s="51"/>
      <c r="AR48" s="51"/>
    </row>
    <row r="49" spans="1:559" ht="14.1" customHeight="1">
      <c r="A49" s="51"/>
      <c r="B49" s="51"/>
      <c r="C49" s="51"/>
      <c r="D49" s="51"/>
      <c r="E49" s="51"/>
      <c r="F49" s="51"/>
      <c r="G49" s="51"/>
      <c r="H49" s="51"/>
      <c r="I49" s="51"/>
      <c r="J49" s="51"/>
      <c r="K49" s="51"/>
      <c r="L49" s="51"/>
      <c r="M49" s="51"/>
      <c r="N49" s="51"/>
      <c r="O49" s="51"/>
      <c r="P49" s="23"/>
      <c r="Q49" s="48"/>
      <c r="R49" s="35"/>
      <c r="S49" s="76"/>
      <c r="T49" s="76"/>
      <c r="U49" s="76"/>
      <c r="V49" s="76"/>
      <c r="W49" s="87"/>
      <c r="X49" s="49"/>
      <c r="Y49" s="48"/>
      <c r="Z49" s="51"/>
      <c r="AA49" s="51"/>
      <c r="AB49" s="51"/>
      <c r="AC49" s="51"/>
      <c r="AD49" s="51"/>
      <c r="AE49" s="51"/>
      <c r="AF49" s="51"/>
      <c r="AG49" s="51"/>
      <c r="AH49" s="51"/>
      <c r="AI49" s="51"/>
      <c r="AJ49" s="51"/>
      <c r="AK49" s="51"/>
      <c r="AL49" s="51"/>
      <c r="AM49" s="51"/>
      <c r="AN49" s="51"/>
      <c r="AO49" s="51"/>
      <c r="AP49" s="51"/>
      <c r="AQ49" s="51"/>
      <c r="AR49" s="51"/>
    </row>
    <row r="50" spans="1:559" s="34" customFormat="1" ht="12.75" customHeight="1">
      <c r="A50" s="51"/>
      <c r="B50" s="51"/>
      <c r="C50" s="51"/>
      <c r="D50" s="51"/>
      <c r="E50" s="51"/>
      <c r="F50" s="51"/>
      <c r="G50" s="51"/>
      <c r="H50" s="51"/>
      <c r="I50" s="51"/>
      <c r="J50" s="51"/>
      <c r="K50" s="51"/>
      <c r="L50" s="51"/>
      <c r="M50" s="51"/>
      <c r="N50" s="51"/>
      <c r="O50" s="51"/>
      <c r="P50" s="51"/>
      <c r="Q50" s="51"/>
      <c r="R50" s="52"/>
      <c r="S50" s="83"/>
      <c r="T50" s="83"/>
      <c r="U50" s="83"/>
      <c r="V50" s="83"/>
      <c r="W50" s="83"/>
      <c r="X50" s="52"/>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1"/>
      <c r="BZ50" s="51"/>
      <c r="CA50" s="51"/>
      <c r="CB50" s="51"/>
      <c r="CC50" s="51"/>
      <c r="CD50" s="51"/>
      <c r="CE50" s="51"/>
      <c r="CF50" s="51"/>
      <c r="CG50" s="51"/>
      <c r="CH50" s="51"/>
      <c r="CI50" s="51"/>
      <c r="CJ50" s="51"/>
      <c r="CK50" s="51"/>
      <c r="CL50" s="51"/>
      <c r="CM50" s="51"/>
      <c r="CN50" s="51"/>
      <c r="CO50" s="51"/>
      <c r="CP50" s="51"/>
      <c r="CQ50" s="51"/>
      <c r="CR50" s="51"/>
      <c r="CS50" s="51"/>
      <c r="CT50" s="51"/>
      <c r="CU50" s="51"/>
      <c r="CV50" s="51"/>
      <c r="CW50" s="51"/>
      <c r="CX50" s="51"/>
      <c r="CY50" s="51"/>
      <c r="CZ50" s="51"/>
      <c r="DA50" s="51"/>
      <c r="DB50" s="51"/>
      <c r="DC50" s="51"/>
      <c r="DD50" s="51"/>
      <c r="DE50" s="51"/>
      <c r="DF50" s="51"/>
      <c r="DG50" s="51"/>
      <c r="DH50" s="51"/>
      <c r="DI50" s="51"/>
      <c r="DJ50" s="51"/>
      <c r="DK50" s="51"/>
      <c r="DL50" s="51"/>
      <c r="DM50" s="51"/>
      <c r="DN50" s="51"/>
      <c r="DO50" s="51"/>
      <c r="DP50" s="51"/>
      <c r="DQ50" s="51"/>
      <c r="DR50" s="51"/>
      <c r="DS50" s="51"/>
      <c r="DT50" s="51"/>
      <c r="DU50" s="51"/>
      <c r="DV50" s="51"/>
      <c r="DW50" s="51"/>
      <c r="DX50" s="51"/>
      <c r="DY50" s="51"/>
      <c r="DZ50" s="51"/>
      <c r="EA50" s="51"/>
      <c r="EB50" s="51"/>
      <c r="EC50" s="51"/>
      <c r="ED50" s="51"/>
      <c r="EE50" s="51"/>
      <c r="EF50" s="51"/>
      <c r="EG50" s="51"/>
      <c r="EH50" s="51"/>
      <c r="EI50" s="51"/>
      <c r="EJ50" s="51"/>
      <c r="EK50" s="51"/>
      <c r="EL50" s="51"/>
      <c r="EM50" s="51"/>
      <c r="EN50" s="51"/>
      <c r="EO50" s="51"/>
      <c r="EP50" s="51"/>
      <c r="EQ50" s="51"/>
      <c r="ER50" s="51"/>
      <c r="ES50" s="51"/>
      <c r="ET50" s="51"/>
      <c r="EU50" s="51"/>
      <c r="EV50" s="51"/>
      <c r="EW50" s="51"/>
      <c r="EX50" s="51"/>
      <c r="EY50" s="51"/>
      <c r="EZ50" s="51"/>
      <c r="FA50" s="51"/>
      <c r="FB50" s="51"/>
      <c r="FC50" s="51"/>
      <c r="FD50" s="51"/>
      <c r="FE50" s="51"/>
      <c r="FF50" s="51"/>
      <c r="FG50" s="51"/>
      <c r="FH50" s="51"/>
      <c r="FI50" s="51"/>
      <c r="FJ50" s="51"/>
      <c r="FK50" s="51"/>
      <c r="FL50" s="51"/>
      <c r="FM50" s="51"/>
      <c r="FN50" s="51"/>
      <c r="FO50" s="51"/>
      <c r="FP50" s="51"/>
      <c r="FQ50" s="51"/>
      <c r="FR50" s="51"/>
      <c r="FS50" s="51"/>
      <c r="FT50" s="51"/>
      <c r="FU50" s="51"/>
      <c r="FV50" s="51"/>
      <c r="FW50" s="51"/>
      <c r="FX50" s="51"/>
      <c r="FY50" s="51"/>
      <c r="FZ50" s="51"/>
      <c r="GA50" s="51"/>
      <c r="GB50" s="51"/>
      <c r="GC50" s="51"/>
      <c r="GD50" s="51"/>
      <c r="GE50" s="51"/>
      <c r="GF50" s="51"/>
      <c r="GG50" s="51"/>
      <c r="GH50" s="51"/>
      <c r="GI50" s="51"/>
      <c r="GJ50" s="51"/>
      <c r="GK50" s="51"/>
      <c r="GL50" s="51"/>
      <c r="GM50" s="51"/>
      <c r="GN50" s="51"/>
      <c r="GO50" s="51"/>
      <c r="GP50" s="51"/>
      <c r="GQ50" s="51"/>
      <c r="GR50" s="51"/>
      <c r="GS50" s="51"/>
      <c r="GT50" s="51"/>
      <c r="GU50" s="51"/>
      <c r="GV50" s="51"/>
      <c r="GW50" s="51"/>
      <c r="GX50" s="51"/>
      <c r="GY50" s="51"/>
      <c r="GZ50" s="51"/>
      <c r="HA50" s="51"/>
      <c r="HB50" s="51"/>
      <c r="HC50" s="51"/>
      <c r="HD50" s="51"/>
      <c r="HE50" s="51"/>
      <c r="HF50" s="51"/>
      <c r="HG50" s="51"/>
      <c r="HH50" s="51"/>
      <c r="HI50" s="51"/>
      <c r="HJ50" s="51"/>
      <c r="HK50" s="51"/>
      <c r="HL50" s="51"/>
      <c r="HM50" s="51"/>
      <c r="HN50" s="51"/>
      <c r="HO50" s="51"/>
      <c r="HP50" s="51"/>
      <c r="HQ50" s="51"/>
      <c r="HR50" s="51"/>
      <c r="HS50" s="51"/>
      <c r="HT50" s="51"/>
      <c r="HU50" s="51"/>
      <c r="HV50" s="51"/>
      <c r="HW50" s="51"/>
      <c r="HX50" s="51"/>
      <c r="HY50" s="51"/>
      <c r="HZ50" s="51"/>
      <c r="IA50" s="51"/>
      <c r="IB50" s="51"/>
      <c r="IC50" s="51"/>
      <c r="ID50" s="51"/>
      <c r="IE50" s="51"/>
      <c r="IF50" s="51"/>
      <c r="IG50" s="51"/>
      <c r="IH50" s="51"/>
      <c r="II50" s="51"/>
      <c r="IJ50" s="51"/>
      <c r="IK50" s="51"/>
      <c r="IL50" s="51"/>
      <c r="IM50" s="51"/>
      <c r="IN50" s="51"/>
      <c r="IO50" s="51"/>
      <c r="IP50" s="51"/>
      <c r="IQ50" s="51"/>
      <c r="IR50" s="51"/>
      <c r="IS50" s="51"/>
      <c r="IT50" s="51"/>
      <c r="IU50" s="51"/>
      <c r="IV50" s="51"/>
      <c r="IW50" s="51"/>
      <c r="IX50" s="51"/>
      <c r="IY50" s="51"/>
      <c r="IZ50" s="51"/>
      <c r="JA50" s="51"/>
      <c r="JB50" s="51"/>
      <c r="JC50" s="51"/>
      <c r="JD50" s="51"/>
      <c r="JE50" s="51"/>
      <c r="JF50" s="51"/>
      <c r="JG50" s="51"/>
      <c r="JH50" s="51"/>
      <c r="JI50" s="51"/>
      <c r="JJ50" s="51"/>
      <c r="JK50" s="51"/>
      <c r="JL50" s="51"/>
      <c r="JM50" s="51"/>
      <c r="JN50" s="51"/>
      <c r="JO50" s="51"/>
      <c r="JP50" s="51"/>
      <c r="JQ50" s="51"/>
      <c r="JR50" s="51"/>
      <c r="JS50" s="51"/>
      <c r="JT50" s="51"/>
      <c r="JU50" s="51"/>
      <c r="JV50" s="51"/>
      <c r="JW50" s="51"/>
      <c r="JX50" s="51"/>
      <c r="JY50" s="51"/>
      <c r="JZ50" s="51"/>
      <c r="KA50" s="51"/>
      <c r="KB50" s="51"/>
      <c r="KC50" s="51"/>
      <c r="KD50" s="51"/>
      <c r="KE50" s="51"/>
      <c r="KF50" s="51"/>
      <c r="KG50" s="51"/>
      <c r="KH50" s="51"/>
      <c r="KI50" s="51"/>
      <c r="KJ50" s="51"/>
      <c r="KK50" s="51"/>
      <c r="KL50" s="51"/>
      <c r="KM50" s="51"/>
      <c r="KN50" s="51"/>
      <c r="KO50" s="51"/>
      <c r="KP50" s="51"/>
      <c r="KQ50" s="51"/>
      <c r="KR50" s="51"/>
      <c r="KS50" s="51"/>
      <c r="KT50" s="51"/>
      <c r="KU50" s="51"/>
      <c r="KV50" s="51"/>
      <c r="KW50" s="51"/>
      <c r="KX50" s="51"/>
      <c r="KY50" s="51"/>
      <c r="KZ50" s="51"/>
      <c r="LA50" s="51"/>
      <c r="LB50" s="51"/>
      <c r="LC50" s="51"/>
      <c r="LD50" s="51"/>
      <c r="LE50" s="51"/>
      <c r="LF50" s="51"/>
      <c r="LG50" s="51"/>
      <c r="LH50" s="51"/>
      <c r="LI50" s="51"/>
      <c r="LJ50" s="51"/>
      <c r="LK50" s="51"/>
      <c r="LL50" s="51"/>
      <c r="LM50" s="51"/>
      <c r="LN50" s="51"/>
      <c r="LO50" s="51"/>
      <c r="LP50" s="51"/>
      <c r="LQ50" s="51"/>
      <c r="LR50" s="51"/>
      <c r="LS50" s="51"/>
      <c r="LT50" s="51"/>
      <c r="LU50" s="51"/>
      <c r="LV50" s="51"/>
      <c r="LW50" s="51"/>
      <c r="LX50" s="51"/>
      <c r="LY50" s="51"/>
      <c r="LZ50" s="51"/>
      <c r="MA50" s="51"/>
      <c r="MB50" s="51"/>
      <c r="MC50" s="51"/>
      <c r="MD50" s="51"/>
      <c r="ME50" s="51"/>
      <c r="MF50" s="51"/>
      <c r="MG50" s="51"/>
      <c r="MH50" s="51"/>
      <c r="MI50" s="51"/>
      <c r="MJ50" s="51"/>
      <c r="MK50" s="51"/>
      <c r="ML50" s="51"/>
      <c r="MM50" s="51"/>
      <c r="MN50" s="51"/>
      <c r="MO50" s="51"/>
      <c r="MP50" s="51"/>
      <c r="MQ50" s="51"/>
      <c r="MR50" s="51"/>
      <c r="MS50" s="51"/>
      <c r="MT50" s="51"/>
      <c r="MU50" s="51"/>
      <c r="MV50" s="51"/>
      <c r="MW50" s="51"/>
      <c r="MX50" s="51"/>
      <c r="MY50" s="51"/>
      <c r="MZ50" s="51"/>
      <c r="NA50" s="51"/>
      <c r="NB50" s="51"/>
      <c r="NC50" s="51"/>
      <c r="ND50" s="51"/>
      <c r="NE50" s="51"/>
      <c r="NF50" s="51"/>
      <c r="NG50" s="51"/>
      <c r="NH50" s="51"/>
      <c r="NI50" s="51"/>
      <c r="NJ50" s="51"/>
      <c r="NK50" s="51"/>
      <c r="NL50" s="51"/>
      <c r="NM50" s="51"/>
      <c r="NN50" s="51"/>
      <c r="NO50" s="51"/>
      <c r="NP50" s="51"/>
      <c r="NQ50" s="51"/>
      <c r="NR50" s="51"/>
      <c r="NS50" s="51"/>
      <c r="NT50" s="51"/>
      <c r="NU50" s="51"/>
      <c r="NV50" s="51"/>
      <c r="NW50" s="51"/>
      <c r="NX50" s="51"/>
      <c r="NY50" s="51"/>
      <c r="NZ50" s="51"/>
      <c r="OA50" s="51"/>
      <c r="OB50" s="51"/>
      <c r="OC50" s="51"/>
      <c r="OD50" s="51"/>
      <c r="OE50" s="51"/>
      <c r="OF50" s="51"/>
      <c r="OG50" s="51"/>
      <c r="OH50" s="51"/>
      <c r="OI50" s="51"/>
      <c r="OJ50" s="51"/>
      <c r="OK50" s="51"/>
      <c r="OL50" s="51"/>
      <c r="OM50" s="51"/>
      <c r="ON50" s="51"/>
      <c r="OO50" s="51"/>
      <c r="OP50" s="51"/>
      <c r="OQ50" s="51"/>
      <c r="OR50" s="51"/>
      <c r="OS50" s="51"/>
      <c r="OT50" s="51"/>
      <c r="OU50" s="51"/>
      <c r="OV50" s="51"/>
      <c r="OW50" s="51"/>
      <c r="OX50" s="51"/>
      <c r="OY50" s="51"/>
      <c r="OZ50" s="51"/>
      <c r="PA50" s="51"/>
      <c r="PB50" s="51"/>
      <c r="PC50" s="51"/>
      <c r="PD50" s="51"/>
      <c r="PE50" s="51"/>
      <c r="PF50" s="51"/>
      <c r="PG50" s="51"/>
      <c r="PH50" s="51"/>
      <c r="PI50" s="51"/>
      <c r="PJ50" s="51"/>
      <c r="PK50" s="51"/>
      <c r="PL50" s="51"/>
      <c r="PM50" s="51"/>
      <c r="PN50" s="51"/>
      <c r="PO50" s="51"/>
      <c r="PP50" s="51"/>
      <c r="PQ50" s="51"/>
      <c r="PR50" s="51"/>
      <c r="PS50" s="51"/>
      <c r="PT50" s="51"/>
      <c r="PU50" s="51"/>
      <c r="PV50" s="51"/>
      <c r="PW50" s="51"/>
      <c r="PX50" s="51"/>
      <c r="PY50" s="51"/>
      <c r="PZ50" s="51"/>
      <c r="QA50" s="51"/>
      <c r="QB50" s="51"/>
      <c r="QC50" s="51"/>
      <c r="QD50" s="51"/>
      <c r="QE50" s="51"/>
      <c r="QF50" s="51"/>
      <c r="QG50" s="51"/>
      <c r="QH50" s="51"/>
      <c r="QI50" s="51"/>
      <c r="QJ50" s="51"/>
      <c r="QK50" s="51"/>
      <c r="QL50" s="51"/>
      <c r="QM50" s="51"/>
      <c r="QN50" s="51"/>
      <c r="QO50" s="51"/>
      <c r="QP50" s="51"/>
      <c r="QQ50" s="51"/>
      <c r="QR50" s="51"/>
      <c r="QS50" s="51"/>
      <c r="QT50" s="51"/>
      <c r="QU50" s="51"/>
      <c r="QV50" s="51"/>
      <c r="QW50" s="51"/>
      <c r="QX50" s="51"/>
      <c r="QY50" s="51"/>
      <c r="QZ50" s="51"/>
      <c r="RA50" s="51"/>
      <c r="RB50" s="51"/>
      <c r="RC50" s="51"/>
      <c r="RD50" s="51"/>
      <c r="RE50" s="51"/>
      <c r="RF50" s="51"/>
      <c r="RG50" s="51"/>
      <c r="RH50" s="51"/>
      <c r="RI50" s="51"/>
      <c r="RJ50" s="51"/>
      <c r="RK50" s="51"/>
      <c r="RL50" s="51"/>
      <c r="RM50" s="51"/>
      <c r="RN50" s="51"/>
      <c r="RO50" s="51"/>
      <c r="RP50" s="51"/>
      <c r="RQ50" s="51"/>
      <c r="RR50" s="51"/>
      <c r="RS50" s="51"/>
      <c r="RT50" s="51"/>
      <c r="RU50" s="51"/>
      <c r="RV50" s="51"/>
      <c r="RW50" s="51"/>
      <c r="RX50" s="51"/>
      <c r="RY50" s="51"/>
      <c r="RZ50" s="51"/>
      <c r="SA50" s="51"/>
      <c r="SB50" s="51"/>
      <c r="SC50" s="51"/>
      <c r="SD50" s="51"/>
      <c r="SE50" s="51"/>
      <c r="SF50" s="51"/>
      <c r="SG50" s="51"/>
      <c r="SH50" s="51"/>
      <c r="SI50" s="51"/>
      <c r="SJ50" s="51"/>
      <c r="SK50" s="51"/>
      <c r="SL50" s="51"/>
      <c r="SM50" s="51"/>
      <c r="SN50" s="51"/>
      <c r="SO50" s="51"/>
      <c r="SP50" s="51"/>
      <c r="SQ50" s="51"/>
      <c r="SR50" s="51"/>
      <c r="SS50" s="51"/>
      <c r="ST50" s="51"/>
      <c r="SU50" s="51"/>
      <c r="SV50" s="51"/>
      <c r="SW50" s="51"/>
      <c r="SX50" s="51"/>
      <c r="SY50" s="51"/>
      <c r="SZ50" s="51"/>
      <c r="TA50" s="51"/>
      <c r="TB50" s="51"/>
      <c r="TC50" s="51"/>
      <c r="TD50" s="51"/>
      <c r="TE50" s="51"/>
      <c r="TF50" s="51"/>
      <c r="TG50" s="51"/>
      <c r="TH50" s="51"/>
      <c r="TI50" s="51"/>
      <c r="TJ50" s="51"/>
      <c r="TK50" s="51"/>
      <c r="TL50" s="51"/>
      <c r="TM50" s="51"/>
      <c r="TN50" s="51"/>
      <c r="TO50" s="51"/>
      <c r="TP50" s="51"/>
      <c r="TQ50" s="51"/>
      <c r="TR50" s="51"/>
      <c r="TS50" s="51"/>
      <c r="TT50" s="51"/>
      <c r="TU50" s="51"/>
      <c r="TV50" s="51"/>
      <c r="TW50" s="51"/>
      <c r="TX50" s="51"/>
      <c r="TY50" s="51"/>
      <c r="TZ50" s="51"/>
      <c r="UA50" s="51"/>
      <c r="UB50" s="51"/>
      <c r="UC50" s="51"/>
      <c r="UD50" s="51"/>
      <c r="UE50" s="51"/>
      <c r="UF50" s="51"/>
      <c r="UG50" s="51"/>
      <c r="UH50" s="51"/>
      <c r="UI50" s="51"/>
      <c r="UJ50" s="51"/>
      <c r="UK50" s="51"/>
      <c r="UL50" s="51"/>
      <c r="UM50" s="51"/>
    </row>
    <row r="51" spans="1:559" s="34" customFormat="1" ht="12.75" customHeight="1">
      <c r="A51" s="51"/>
      <c r="B51" s="51"/>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c r="CK51" s="51"/>
      <c r="CL51" s="51"/>
      <c r="CM51" s="51"/>
      <c r="CN51" s="51"/>
      <c r="CO51" s="51"/>
      <c r="CP51" s="51"/>
      <c r="CQ51" s="51"/>
      <c r="CR51" s="51"/>
      <c r="CS51" s="51"/>
      <c r="CT51" s="51"/>
      <c r="CU51" s="51"/>
      <c r="CV51" s="51"/>
      <c r="CW51" s="51"/>
      <c r="CX51" s="51"/>
      <c r="CY51" s="51"/>
      <c r="CZ51" s="51"/>
      <c r="DA51" s="51"/>
      <c r="DB51" s="51"/>
      <c r="DC51" s="51"/>
      <c r="DD51" s="51"/>
      <c r="DE51" s="51"/>
      <c r="DF51" s="51"/>
      <c r="DG51" s="51"/>
      <c r="DH51" s="51"/>
      <c r="DI51" s="51"/>
      <c r="DJ51" s="51"/>
      <c r="DK51" s="51"/>
      <c r="DL51" s="51"/>
      <c r="DM51" s="51"/>
      <c r="DN51" s="51"/>
      <c r="DO51" s="51"/>
      <c r="DP51" s="51"/>
      <c r="DQ51" s="51"/>
      <c r="DR51" s="51"/>
      <c r="DS51" s="51"/>
      <c r="DT51" s="51"/>
      <c r="DU51" s="51"/>
      <c r="DV51" s="51"/>
      <c r="DW51" s="51"/>
      <c r="DX51" s="51"/>
      <c r="DY51" s="51"/>
      <c r="DZ51" s="51"/>
      <c r="EA51" s="51"/>
      <c r="EB51" s="51"/>
      <c r="EC51" s="51"/>
      <c r="ED51" s="51"/>
      <c r="EE51" s="51"/>
      <c r="EF51" s="51"/>
      <c r="EG51" s="51"/>
      <c r="EH51" s="51"/>
      <c r="EI51" s="51"/>
      <c r="EJ51" s="51"/>
      <c r="EK51" s="51"/>
      <c r="EL51" s="51"/>
      <c r="EM51" s="51"/>
      <c r="EN51" s="51"/>
      <c r="EO51" s="51"/>
      <c r="EP51" s="51"/>
      <c r="EQ51" s="51"/>
      <c r="ER51" s="51"/>
      <c r="ES51" s="51"/>
      <c r="ET51" s="51"/>
      <c r="EU51" s="51"/>
      <c r="EV51" s="51"/>
      <c r="EW51" s="51"/>
      <c r="EX51" s="51"/>
      <c r="EY51" s="51"/>
      <c r="EZ51" s="51"/>
      <c r="FA51" s="51"/>
      <c r="FB51" s="51"/>
      <c r="FC51" s="51"/>
      <c r="FD51" s="51"/>
      <c r="FE51" s="51"/>
      <c r="FF51" s="51"/>
      <c r="FG51" s="51"/>
      <c r="FH51" s="51"/>
      <c r="FI51" s="51"/>
      <c r="FJ51" s="51"/>
      <c r="FK51" s="51"/>
      <c r="FL51" s="51"/>
      <c r="FM51" s="51"/>
      <c r="FN51" s="51"/>
      <c r="FO51" s="51"/>
      <c r="FP51" s="51"/>
      <c r="FQ51" s="51"/>
      <c r="FR51" s="51"/>
      <c r="FS51" s="51"/>
      <c r="FT51" s="51"/>
      <c r="FU51" s="51"/>
      <c r="FV51" s="51"/>
      <c r="FW51" s="51"/>
      <c r="FX51" s="51"/>
      <c r="FY51" s="51"/>
      <c r="FZ51" s="51"/>
      <c r="GA51" s="51"/>
      <c r="GB51" s="51"/>
      <c r="GC51" s="51"/>
      <c r="GD51" s="51"/>
      <c r="GE51" s="51"/>
      <c r="GF51" s="51"/>
      <c r="GG51" s="51"/>
      <c r="GH51" s="51"/>
      <c r="GI51" s="51"/>
      <c r="GJ51" s="51"/>
      <c r="GK51" s="51"/>
      <c r="GL51" s="51"/>
      <c r="GM51" s="51"/>
      <c r="GN51" s="51"/>
      <c r="GO51" s="51"/>
      <c r="GP51" s="51"/>
      <c r="GQ51" s="51"/>
      <c r="GR51" s="51"/>
      <c r="GS51" s="51"/>
      <c r="GT51" s="51"/>
      <c r="GU51" s="51"/>
      <c r="GV51" s="51"/>
      <c r="GW51" s="51"/>
      <c r="GX51" s="51"/>
      <c r="GY51" s="51"/>
      <c r="GZ51" s="51"/>
      <c r="HA51" s="51"/>
      <c r="HB51" s="51"/>
      <c r="HC51" s="51"/>
      <c r="HD51" s="51"/>
      <c r="HE51" s="51"/>
      <c r="HF51" s="51"/>
      <c r="HG51" s="51"/>
      <c r="HH51" s="51"/>
      <c r="HI51" s="51"/>
      <c r="HJ51" s="51"/>
      <c r="HK51" s="51"/>
      <c r="HL51" s="51"/>
      <c r="HM51" s="51"/>
      <c r="HN51" s="51"/>
      <c r="HO51" s="51"/>
      <c r="HP51" s="51"/>
      <c r="HQ51" s="51"/>
      <c r="HR51" s="51"/>
      <c r="HS51" s="51"/>
      <c r="HT51" s="51"/>
      <c r="HU51" s="51"/>
      <c r="HV51" s="51"/>
      <c r="HW51" s="51"/>
      <c r="HX51" s="51"/>
      <c r="HY51" s="51"/>
      <c r="HZ51" s="51"/>
      <c r="IA51" s="51"/>
      <c r="IB51" s="51"/>
      <c r="IC51" s="51"/>
      <c r="ID51" s="51"/>
      <c r="IE51" s="51"/>
      <c r="IF51" s="51"/>
      <c r="IG51" s="51"/>
      <c r="IH51" s="51"/>
      <c r="II51" s="51"/>
      <c r="IJ51" s="51"/>
      <c r="IK51" s="51"/>
      <c r="IL51" s="51"/>
      <c r="IM51" s="51"/>
      <c r="IN51" s="51"/>
      <c r="IO51" s="51"/>
      <c r="IP51" s="51"/>
      <c r="IQ51" s="51"/>
      <c r="IR51" s="51"/>
      <c r="IS51" s="51"/>
      <c r="IT51" s="51"/>
      <c r="IU51" s="51"/>
      <c r="IV51" s="51"/>
      <c r="IW51" s="51"/>
      <c r="IX51" s="51"/>
      <c r="IY51" s="51"/>
      <c r="IZ51" s="51"/>
      <c r="JA51" s="51"/>
      <c r="JB51" s="51"/>
      <c r="JC51" s="51"/>
      <c r="JD51" s="51"/>
      <c r="JE51" s="51"/>
      <c r="JF51" s="51"/>
      <c r="JG51" s="51"/>
      <c r="JH51" s="51"/>
      <c r="JI51" s="51"/>
      <c r="JJ51" s="51"/>
      <c r="JK51" s="51"/>
      <c r="JL51" s="51"/>
      <c r="JM51" s="51"/>
      <c r="JN51" s="51"/>
      <c r="JO51" s="51"/>
      <c r="JP51" s="51"/>
      <c r="JQ51" s="51"/>
      <c r="JR51" s="51"/>
      <c r="JS51" s="51"/>
      <c r="JT51" s="51"/>
      <c r="JU51" s="51"/>
      <c r="JV51" s="51"/>
      <c r="JW51" s="51"/>
      <c r="JX51" s="51"/>
      <c r="JY51" s="51"/>
      <c r="JZ51" s="51"/>
      <c r="KA51" s="51"/>
      <c r="KB51" s="51"/>
      <c r="KC51" s="51"/>
      <c r="KD51" s="51"/>
      <c r="KE51" s="51"/>
      <c r="KF51" s="51"/>
      <c r="KG51" s="51"/>
      <c r="KH51" s="51"/>
      <c r="KI51" s="51"/>
      <c r="KJ51" s="51"/>
      <c r="KK51" s="51"/>
      <c r="KL51" s="51"/>
      <c r="KM51" s="51"/>
      <c r="KN51" s="51"/>
      <c r="KO51" s="51"/>
      <c r="KP51" s="51"/>
      <c r="KQ51" s="51"/>
      <c r="KR51" s="51"/>
      <c r="KS51" s="51"/>
      <c r="KT51" s="51"/>
      <c r="KU51" s="51"/>
      <c r="KV51" s="51"/>
      <c r="KW51" s="51"/>
      <c r="KX51" s="51"/>
      <c r="KY51" s="51"/>
      <c r="KZ51" s="51"/>
      <c r="LA51" s="51"/>
      <c r="LB51" s="51"/>
      <c r="LC51" s="51"/>
      <c r="LD51" s="51"/>
      <c r="LE51" s="51"/>
      <c r="LF51" s="51"/>
      <c r="LG51" s="51"/>
      <c r="LH51" s="51"/>
      <c r="LI51" s="51"/>
      <c r="LJ51" s="51"/>
      <c r="LK51" s="51"/>
      <c r="LL51" s="51"/>
      <c r="LM51" s="51"/>
      <c r="LN51" s="51"/>
      <c r="LO51" s="51"/>
      <c r="LP51" s="51"/>
      <c r="LQ51" s="51"/>
      <c r="LR51" s="51"/>
      <c r="LS51" s="51"/>
      <c r="LT51" s="51"/>
      <c r="LU51" s="51"/>
      <c r="LV51" s="51"/>
      <c r="LW51" s="51"/>
      <c r="LX51" s="51"/>
      <c r="LY51" s="51"/>
      <c r="LZ51" s="51"/>
      <c r="MA51" s="51"/>
      <c r="MB51" s="51"/>
      <c r="MC51" s="51"/>
      <c r="MD51" s="51"/>
      <c r="ME51" s="51"/>
      <c r="MF51" s="51"/>
      <c r="MG51" s="51"/>
      <c r="MH51" s="51"/>
      <c r="MI51" s="51"/>
      <c r="MJ51" s="51"/>
      <c r="MK51" s="51"/>
      <c r="ML51" s="51"/>
      <c r="MM51" s="51"/>
      <c r="MN51" s="51"/>
      <c r="MO51" s="51"/>
      <c r="MP51" s="51"/>
      <c r="MQ51" s="51"/>
      <c r="MR51" s="51"/>
      <c r="MS51" s="51"/>
      <c r="MT51" s="51"/>
      <c r="MU51" s="51"/>
      <c r="MV51" s="51"/>
      <c r="MW51" s="51"/>
      <c r="MX51" s="51"/>
      <c r="MY51" s="51"/>
      <c r="MZ51" s="51"/>
      <c r="NA51" s="51"/>
      <c r="NB51" s="51"/>
      <c r="NC51" s="51"/>
      <c r="ND51" s="51"/>
      <c r="NE51" s="51"/>
      <c r="NF51" s="51"/>
      <c r="NG51" s="51"/>
      <c r="NH51" s="51"/>
      <c r="NI51" s="51"/>
      <c r="NJ51" s="51"/>
      <c r="NK51" s="51"/>
      <c r="NL51" s="51"/>
      <c r="NM51" s="51"/>
      <c r="NN51" s="51"/>
      <c r="NO51" s="51"/>
      <c r="NP51" s="51"/>
      <c r="NQ51" s="51"/>
      <c r="NR51" s="51"/>
      <c r="NS51" s="51"/>
      <c r="NT51" s="51"/>
      <c r="NU51" s="51"/>
      <c r="NV51" s="51"/>
      <c r="NW51" s="51"/>
      <c r="NX51" s="51"/>
      <c r="NY51" s="51"/>
      <c r="NZ51" s="51"/>
      <c r="OA51" s="51"/>
      <c r="OB51" s="51"/>
      <c r="OC51" s="51"/>
      <c r="OD51" s="51"/>
      <c r="OE51" s="51"/>
      <c r="OF51" s="51"/>
      <c r="OG51" s="51"/>
      <c r="OH51" s="51"/>
      <c r="OI51" s="51"/>
      <c r="OJ51" s="51"/>
      <c r="OK51" s="51"/>
      <c r="OL51" s="51"/>
      <c r="OM51" s="51"/>
      <c r="ON51" s="51"/>
      <c r="OO51" s="51"/>
      <c r="OP51" s="51"/>
      <c r="OQ51" s="51"/>
      <c r="OR51" s="51"/>
      <c r="OS51" s="51"/>
      <c r="OT51" s="51"/>
      <c r="OU51" s="51"/>
      <c r="OV51" s="51"/>
      <c r="OW51" s="51"/>
      <c r="OX51" s="51"/>
      <c r="OY51" s="51"/>
      <c r="OZ51" s="51"/>
      <c r="PA51" s="51"/>
      <c r="PB51" s="51"/>
      <c r="PC51" s="51"/>
      <c r="PD51" s="51"/>
      <c r="PE51" s="51"/>
      <c r="PF51" s="51"/>
      <c r="PG51" s="51"/>
      <c r="PH51" s="51"/>
      <c r="PI51" s="51"/>
      <c r="PJ51" s="51"/>
      <c r="PK51" s="51"/>
      <c r="PL51" s="51"/>
      <c r="PM51" s="51"/>
      <c r="PN51" s="51"/>
      <c r="PO51" s="51"/>
      <c r="PP51" s="51"/>
      <c r="PQ51" s="51"/>
      <c r="PR51" s="51"/>
      <c r="PS51" s="51"/>
      <c r="PT51" s="51"/>
      <c r="PU51" s="51"/>
      <c r="PV51" s="51"/>
      <c r="PW51" s="51"/>
      <c r="PX51" s="51"/>
      <c r="PY51" s="51"/>
      <c r="PZ51" s="51"/>
      <c r="QA51" s="51"/>
      <c r="QB51" s="51"/>
      <c r="QC51" s="51"/>
      <c r="QD51" s="51"/>
      <c r="QE51" s="51"/>
      <c r="QF51" s="51"/>
      <c r="QG51" s="51"/>
      <c r="QH51" s="51"/>
      <c r="QI51" s="51"/>
      <c r="QJ51" s="51"/>
      <c r="QK51" s="51"/>
      <c r="QL51" s="51"/>
      <c r="QM51" s="51"/>
      <c r="QN51" s="51"/>
      <c r="QO51" s="51"/>
      <c r="QP51" s="51"/>
      <c r="QQ51" s="51"/>
      <c r="QR51" s="51"/>
      <c r="QS51" s="51"/>
      <c r="QT51" s="51"/>
      <c r="QU51" s="51"/>
      <c r="QV51" s="51"/>
      <c r="QW51" s="51"/>
      <c r="QX51" s="51"/>
      <c r="QY51" s="51"/>
      <c r="QZ51" s="51"/>
      <c r="RA51" s="51"/>
      <c r="RB51" s="51"/>
      <c r="RC51" s="51"/>
      <c r="RD51" s="51"/>
      <c r="RE51" s="51"/>
      <c r="RF51" s="51"/>
      <c r="RG51" s="51"/>
      <c r="RH51" s="51"/>
      <c r="RI51" s="51"/>
      <c r="RJ51" s="51"/>
      <c r="RK51" s="51"/>
      <c r="RL51" s="51"/>
      <c r="RM51" s="51"/>
      <c r="RN51" s="51"/>
      <c r="RO51" s="51"/>
      <c r="RP51" s="51"/>
      <c r="RQ51" s="51"/>
      <c r="RR51" s="51"/>
      <c r="RS51" s="51"/>
      <c r="RT51" s="51"/>
      <c r="RU51" s="51"/>
      <c r="RV51" s="51"/>
      <c r="RW51" s="51"/>
      <c r="RX51" s="51"/>
      <c r="RY51" s="51"/>
      <c r="RZ51" s="51"/>
      <c r="SA51" s="51"/>
      <c r="SB51" s="51"/>
      <c r="SC51" s="51"/>
      <c r="SD51" s="51"/>
      <c r="SE51" s="51"/>
      <c r="SF51" s="51"/>
      <c r="SG51" s="51"/>
      <c r="SH51" s="51"/>
      <c r="SI51" s="51"/>
      <c r="SJ51" s="51"/>
      <c r="SK51" s="51"/>
      <c r="SL51" s="51"/>
      <c r="SM51" s="51"/>
      <c r="SN51" s="51"/>
      <c r="SO51" s="51"/>
      <c r="SP51" s="51"/>
      <c r="SQ51" s="51"/>
      <c r="SR51" s="51"/>
      <c r="SS51" s="51"/>
      <c r="ST51" s="51"/>
      <c r="SU51" s="51"/>
      <c r="SV51" s="51"/>
      <c r="SW51" s="51"/>
      <c r="SX51" s="51"/>
      <c r="SY51" s="51"/>
      <c r="SZ51" s="51"/>
      <c r="TA51" s="51"/>
      <c r="TB51" s="51"/>
      <c r="TC51" s="51"/>
      <c r="TD51" s="51"/>
      <c r="TE51" s="51"/>
      <c r="TF51" s="51"/>
      <c r="TG51" s="51"/>
      <c r="TH51" s="51"/>
      <c r="TI51" s="51"/>
      <c r="TJ51" s="51"/>
      <c r="TK51" s="51"/>
      <c r="TL51" s="51"/>
      <c r="TM51" s="51"/>
      <c r="TN51" s="51"/>
      <c r="TO51" s="51"/>
      <c r="TP51" s="51"/>
      <c r="TQ51" s="51"/>
      <c r="TR51" s="51"/>
      <c r="TS51" s="51"/>
      <c r="TT51" s="51"/>
      <c r="TU51" s="51"/>
      <c r="TV51" s="51"/>
      <c r="TW51" s="51"/>
      <c r="TX51" s="51"/>
      <c r="TY51" s="51"/>
      <c r="TZ51" s="51"/>
      <c r="UA51" s="51"/>
      <c r="UB51" s="51"/>
      <c r="UC51" s="51"/>
      <c r="UD51" s="51"/>
      <c r="UE51" s="51"/>
      <c r="UF51" s="51"/>
      <c r="UG51" s="51"/>
      <c r="UH51" s="51"/>
      <c r="UI51" s="51"/>
      <c r="UJ51" s="51"/>
      <c r="UK51" s="51"/>
      <c r="UL51" s="51"/>
      <c r="UM51" s="51"/>
    </row>
    <row r="52" spans="1:559" s="34" customFormat="1" ht="12.75" customHeight="1">
      <c r="A52" s="51"/>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1"/>
      <c r="CD52" s="51"/>
      <c r="CE52" s="51"/>
      <c r="CF52" s="51"/>
      <c r="CG52" s="51"/>
      <c r="CH52" s="51"/>
      <c r="CI52" s="51"/>
      <c r="CJ52" s="51"/>
      <c r="CK52" s="51"/>
      <c r="CL52" s="51"/>
      <c r="CM52" s="51"/>
      <c r="CN52" s="51"/>
      <c r="CO52" s="51"/>
      <c r="CP52" s="51"/>
      <c r="CQ52" s="51"/>
      <c r="CR52" s="51"/>
      <c r="CS52" s="51"/>
      <c r="CT52" s="51"/>
      <c r="CU52" s="51"/>
      <c r="CV52" s="51"/>
      <c r="CW52" s="51"/>
      <c r="CX52" s="51"/>
      <c r="CY52" s="51"/>
      <c r="CZ52" s="51"/>
      <c r="DA52" s="51"/>
      <c r="DB52" s="51"/>
      <c r="DC52" s="51"/>
      <c r="DD52" s="51"/>
      <c r="DE52" s="51"/>
      <c r="DF52" s="51"/>
      <c r="DG52" s="51"/>
      <c r="DH52" s="51"/>
      <c r="DI52" s="51"/>
      <c r="DJ52" s="51"/>
      <c r="DK52" s="51"/>
      <c r="DL52" s="51"/>
      <c r="DM52" s="51"/>
      <c r="DN52" s="51"/>
      <c r="DO52" s="51"/>
      <c r="DP52" s="51"/>
      <c r="DQ52" s="51"/>
      <c r="DR52" s="51"/>
      <c r="DS52" s="51"/>
      <c r="DT52" s="51"/>
      <c r="DU52" s="51"/>
      <c r="DV52" s="51"/>
      <c r="DW52" s="51"/>
      <c r="DX52" s="51"/>
      <c r="DY52" s="51"/>
      <c r="DZ52" s="51"/>
      <c r="EA52" s="51"/>
      <c r="EB52" s="51"/>
      <c r="EC52" s="51"/>
      <c r="ED52" s="51"/>
      <c r="EE52" s="51"/>
      <c r="EF52" s="51"/>
      <c r="EG52" s="51"/>
      <c r="EH52" s="51"/>
      <c r="EI52" s="51"/>
      <c r="EJ52" s="51"/>
      <c r="EK52" s="51"/>
      <c r="EL52" s="51"/>
      <c r="EM52" s="51"/>
      <c r="EN52" s="51"/>
      <c r="EO52" s="51"/>
      <c r="EP52" s="51"/>
      <c r="EQ52" s="51"/>
      <c r="ER52" s="51"/>
      <c r="ES52" s="51"/>
      <c r="ET52" s="51"/>
      <c r="EU52" s="51"/>
      <c r="EV52" s="51"/>
      <c r="EW52" s="51"/>
      <c r="EX52" s="51"/>
      <c r="EY52" s="51"/>
      <c r="EZ52" s="51"/>
      <c r="FA52" s="51"/>
      <c r="FB52" s="51"/>
      <c r="FC52" s="51"/>
      <c r="FD52" s="51"/>
      <c r="FE52" s="51"/>
      <c r="FF52" s="51"/>
      <c r="FG52" s="51"/>
      <c r="FH52" s="51"/>
      <c r="FI52" s="51"/>
      <c r="FJ52" s="51"/>
      <c r="FK52" s="51"/>
      <c r="FL52" s="51"/>
      <c r="FM52" s="51"/>
      <c r="FN52" s="51"/>
      <c r="FO52" s="51"/>
      <c r="FP52" s="51"/>
      <c r="FQ52" s="51"/>
      <c r="FR52" s="51"/>
      <c r="FS52" s="51"/>
      <c r="FT52" s="51"/>
      <c r="FU52" s="51"/>
      <c r="FV52" s="51"/>
      <c r="FW52" s="51"/>
      <c r="FX52" s="51"/>
      <c r="FY52" s="51"/>
      <c r="FZ52" s="51"/>
      <c r="GA52" s="51"/>
      <c r="GB52" s="51"/>
      <c r="GC52" s="51"/>
      <c r="GD52" s="51"/>
      <c r="GE52" s="51"/>
      <c r="GF52" s="51"/>
      <c r="GG52" s="51"/>
      <c r="GH52" s="51"/>
      <c r="GI52" s="51"/>
      <c r="GJ52" s="51"/>
      <c r="GK52" s="51"/>
      <c r="GL52" s="51"/>
      <c r="GM52" s="51"/>
      <c r="GN52" s="51"/>
      <c r="GO52" s="51"/>
      <c r="GP52" s="51"/>
      <c r="GQ52" s="51"/>
      <c r="GR52" s="51"/>
      <c r="GS52" s="51"/>
      <c r="GT52" s="51"/>
      <c r="GU52" s="51"/>
      <c r="GV52" s="51"/>
      <c r="GW52" s="51"/>
      <c r="GX52" s="51"/>
      <c r="GY52" s="51"/>
      <c r="GZ52" s="51"/>
      <c r="HA52" s="51"/>
      <c r="HB52" s="51"/>
      <c r="HC52" s="51"/>
      <c r="HD52" s="51"/>
      <c r="HE52" s="51"/>
      <c r="HF52" s="51"/>
      <c r="HG52" s="51"/>
      <c r="HH52" s="51"/>
      <c r="HI52" s="51"/>
      <c r="HJ52" s="51"/>
      <c r="HK52" s="51"/>
      <c r="HL52" s="51"/>
      <c r="HM52" s="51"/>
      <c r="HN52" s="51"/>
      <c r="HO52" s="51"/>
      <c r="HP52" s="51"/>
      <c r="HQ52" s="51"/>
      <c r="HR52" s="51"/>
      <c r="HS52" s="51"/>
      <c r="HT52" s="51"/>
      <c r="HU52" s="51"/>
      <c r="HV52" s="51"/>
      <c r="HW52" s="51"/>
      <c r="HX52" s="51"/>
      <c r="HY52" s="51"/>
      <c r="HZ52" s="51"/>
      <c r="IA52" s="51"/>
      <c r="IB52" s="51"/>
      <c r="IC52" s="51"/>
      <c r="ID52" s="51"/>
      <c r="IE52" s="51"/>
      <c r="IF52" s="51"/>
      <c r="IG52" s="51"/>
      <c r="IH52" s="51"/>
      <c r="II52" s="51"/>
      <c r="IJ52" s="51"/>
      <c r="IK52" s="51"/>
      <c r="IL52" s="51"/>
      <c r="IM52" s="51"/>
      <c r="IN52" s="51"/>
      <c r="IO52" s="51"/>
      <c r="IP52" s="51"/>
      <c r="IQ52" s="51"/>
      <c r="IR52" s="51"/>
      <c r="IS52" s="51"/>
      <c r="IT52" s="51"/>
      <c r="IU52" s="51"/>
      <c r="IV52" s="51"/>
      <c r="IW52" s="51"/>
      <c r="IX52" s="51"/>
      <c r="IY52" s="51"/>
      <c r="IZ52" s="51"/>
      <c r="JA52" s="51"/>
      <c r="JB52" s="51"/>
      <c r="JC52" s="51"/>
      <c r="JD52" s="51"/>
      <c r="JE52" s="51"/>
      <c r="JF52" s="51"/>
      <c r="JG52" s="51"/>
      <c r="JH52" s="51"/>
      <c r="JI52" s="51"/>
      <c r="JJ52" s="51"/>
      <c r="JK52" s="51"/>
      <c r="JL52" s="51"/>
      <c r="JM52" s="51"/>
      <c r="JN52" s="51"/>
      <c r="JO52" s="51"/>
      <c r="JP52" s="51"/>
      <c r="JQ52" s="51"/>
      <c r="JR52" s="51"/>
      <c r="JS52" s="51"/>
      <c r="JT52" s="51"/>
      <c r="JU52" s="51"/>
      <c r="JV52" s="51"/>
      <c r="JW52" s="51"/>
      <c r="JX52" s="51"/>
      <c r="JY52" s="51"/>
      <c r="JZ52" s="51"/>
      <c r="KA52" s="51"/>
      <c r="KB52" s="51"/>
      <c r="KC52" s="51"/>
      <c r="KD52" s="51"/>
      <c r="KE52" s="51"/>
      <c r="KF52" s="51"/>
      <c r="KG52" s="51"/>
      <c r="KH52" s="51"/>
      <c r="KI52" s="51"/>
      <c r="KJ52" s="51"/>
      <c r="KK52" s="51"/>
      <c r="KL52" s="51"/>
      <c r="KM52" s="51"/>
      <c r="KN52" s="51"/>
      <c r="KO52" s="51"/>
      <c r="KP52" s="51"/>
      <c r="KQ52" s="51"/>
      <c r="KR52" s="51"/>
      <c r="KS52" s="51"/>
      <c r="KT52" s="51"/>
      <c r="KU52" s="51"/>
      <c r="KV52" s="51"/>
      <c r="KW52" s="51"/>
      <c r="KX52" s="51"/>
      <c r="KY52" s="51"/>
      <c r="KZ52" s="51"/>
      <c r="LA52" s="51"/>
      <c r="LB52" s="51"/>
      <c r="LC52" s="51"/>
      <c r="LD52" s="51"/>
      <c r="LE52" s="51"/>
      <c r="LF52" s="51"/>
      <c r="LG52" s="51"/>
      <c r="LH52" s="51"/>
      <c r="LI52" s="51"/>
      <c r="LJ52" s="51"/>
      <c r="LK52" s="51"/>
      <c r="LL52" s="51"/>
      <c r="LM52" s="51"/>
      <c r="LN52" s="51"/>
      <c r="LO52" s="51"/>
      <c r="LP52" s="51"/>
      <c r="LQ52" s="51"/>
      <c r="LR52" s="51"/>
      <c r="LS52" s="51"/>
      <c r="LT52" s="51"/>
      <c r="LU52" s="51"/>
      <c r="LV52" s="51"/>
      <c r="LW52" s="51"/>
      <c r="LX52" s="51"/>
      <c r="LY52" s="51"/>
      <c r="LZ52" s="51"/>
      <c r="MA52" s="51"/>
      <c r="MB52" s="51"/>
      <c r="MC52" s="51"/>
      <c r="MD52" s="51"/>
      <c r="ME52" s="51"/>
      <c r="MF52" s="51"/>
      <c r="MG52" s="51"/>
      <c r="MH52" s="51"/>
      <c r="MI52" s="51"/>
      <c r="MJ52" s="51"/>
      <c r="MK52" s="51"/>
      <c r="ML52" s="51"/>
      <c r="MM52" s="51"/>
      <c r="MN52" s="51"/>
      <c r="MO52" s="51"/>
      <c r="MP52" s="51"/>
      <c r="MQ52" s="51"/>
      <c r="MR52" s="51"/>
      <c r="MS52" s="51"/>
      <c r="MT52" s="51"/>
      <c r="MU52" s="51"/>
      <c r="MV52" s="51"/>
      <c r="MW52" s="51"/>
      <c r="MX52" s="51"/>
      <c r="MY52" s="51"/>
      <c r="MZ52" s="51"/>
      <c r="NA52" s="51"/>
      <c r="NB52" s="51"/>
      <c r="NC52" s="51"/>
      <c r="ND52" s="51"/>
      <c r="NE52" s="51"/>
      <c r="NF52" s="51"/>
      <c r="NG52" s="51"/>
      <c r="NH52" s="51"/>
      <c r="NI52" s="51"/>
      <c r="NJ52" s="51"/>
      <c r="NK52" s="51"/>
      <c r="NL52" s="51"/>
      <c r="NM52" s="51"/>
      <c r="NN52" s="51"/>
      <c r="NO52" s="51"/>
      <c r="NP52" s="51"/>
      <c r="NQ52" s="51"/>
      <c r="NR52" s="51"/>
      <c r="NS52" s="51"/>
      <c r="NT52" s="51"/>
      <c r="NU52" s="51"/>
      <c r="NV52" s="51"/>
      <c r="NW52" s="51"/>
      <c r="NX52" s="51"/>
      <c r="NY52" s="51"/>
      <c r="NZ52" s="51"/>
      <c r="OA52" s="51"/>
      <c r="OB52" s="51"/>
      <c r="OC52" s="51"/>
      <c r="OD52" s="51"/>
      <c r="OE52" s="51"/>
      <c r="OF52" s="51"/>
      <c r="OG52" s="51"/>
      <c r="OH52" s="51"/>
      <c r="OI52" s="51"/>
      <c r="OJ52" s="51"/>
      <c r="OK52" s="51"/>
      <c r="OL52" s="51"/>
      <c r="OM52" s="51"/>
      <c r="ON52" s="51"/>
      <c r="OO52" s="51"/>
      <c r="OP52" s="51"/>
      <c r="OQ52" s="51"/>
      <c r="OR52" s="51"/>
      <c r="OS52" s="51"/>
      <c r="OT52" s="51"/>
      <c r="OU52" s="51"/>
      <c r="OV52" s="51"/>
      <c r="OW52" s="51"/>
      <c r="OX52" s="51"/>
      <c r="OY52" s="51"/>
      <c r="OZ52" s="51"/>
      <c r="PA52" s="51"/>
      <c r="PB52" s="51"/>
      <c r="PC52" s="51"/>
      <c r="PD52" s="51"/>
      <c r="PE52" s="51"/>
      <c r="PF52" s="51"/>
      <c r="PG52" s="51"/>
      <c r="PH52" s="51"/>
      <c r="PI52" s="51"/>
      <c r="PJ52" s="51"/>
      <c r="PK52" s="51"/>
      <c r="PL52" s="51"/>
      <c r="PM52" s="51"/>
      <c r="PN52" s="51"/>
      <c r="PO52" s="51"/>
      <c r="PP52" s="51"/>
      <c r="PQ52" s="51"/>
      <c r="PR52" s="51"/>
      <c r="PS52" s="51"/>
      <c r="PT52" s="51"/>
      <c r="PU52" s="51"/>
      <c r="PV52" s="51"/>
      <c r="PW52" s="51"/>
      <c r="PX52" s="51"/>
      <c r="PY52" s="51"/>
      <c r="PZ52" s="51"/>
      <c r="QA52" s="51"/>
      <c r="QB52" s="51"/>
      <c r="QC52" s="51"/>
      <c r="QD52" s="51"/>
      <c r="QE52" s="51"/>
      <c r="QF52" s="51"/>
      <c r="QG52" s="51"/>
      <c r="QH52" s="51"/>
      <c r="QI52" s="51"/>
      <c r="QJ52" s="51"/>
      <c r="QK52" s="51"/>
      <c r="QL52" s="51"/>
      <c r="QM52" s="51"/>
      <c r="QN52" s="51"/>
      <c r="QO52" s="51"/>
      <c r="QP52" s="51"/>
      <c r="QQ52" s="51"/>
      <c r="QR52" s="51"/>
      <c r="QS52" s="51"/>
      <c r="QT52" s="51"/>
      <c r="QU52" s="51"/>
      <c r="QV52" s="51"/>
      <c r="QW52" s="51"/>
      <c r="QX52" s="51"/>
      <c r="QY52" s="51"/>
      <c r="QZ52" s="51"/>
      <c r="RA52" s="51"/>
      <c r="RB52" s="51"/>
      <c r="RC52" s="51"/>
      <c r="RD52" s="51"/>
      <c r="RE52" s="51"/>
      <c r="RF52" s="51"/>
      <c r="RG52" s="51"/>
      <c r="RH52" s="51"/>
      <c r="RI52" s="51"/>
      <c r="RJ52" s="51"/>
      <c r="RK52" s="51"/>
      <c r="RL52" s="51"/>
      <c r="RM52" s="51"/>
      <c r="RN52" s="51"/>
      <c r="RO52" s="51"/>
      <c r="RP52" s="51"/>
      <c r="RQ52" s="51"/>
      <c r="RR52" s="51"/>
      <c r="RS52" s="51"/>
      <c r="RT52" s="51"/>
      <c r="RU52" s="51"/>
      <c r="RV52" s="51"/>
      <c r="RW52" s="51"/>
      <c r="RX52" s="51"/>
      <c r="RY52" s="51"/>
      <c r="RZ52" s="51"/>
      <c r="SA52" s="51"/>
      <c r="SB52" s="51"/>
      <c r="SC52" s="51"/>
      <c r="SD52" s="51"/>
      <c r="SE52" s="51"/>
      <c r="SF52" s="51"/>
      <c r="SG52" s="51"/>
      <c r="SH52" s="51"/>
      <c r="SI52" s="51"/>
      <c r="SJ52" s="51"/>
      <c r="SK52" s="51"/>
      <c r="SL52" s="51"/>
      <c r="SM52" s="51"/>
      <c r="SN52" s="51"/>
      <c r="SO52" s="51"/>
      <c r="SP52" s="51"/>
      <c r="SQ52" s="51"/>
      <c r="SR52" s="51"/>
      <c r="SS52" s="51"/>
      <c r="ST52" s="51"/>
      <c r="SU52" s="51"/>
      <c r="SV52" s="51"/>
      <c r="SW52" s="51"/>
      <c r="SX52" s="51"/>
      <c r="SY52" s="51"/>
      <c r="SZ52" s="51"/>
      <c r="TA52" s="51"/>
      <c r="TB52" s="51"/>
      <c r="TC52" s="51"/>
      <c r="TD52" s="51"/>
      <c r="TE52" s="51"/>
      <c r="TF52" s="51"/>
      <c r="TG52" s="51"/>
      <c r="TH52" s="51"/>
      <c r="TI52" s="51"/>
      <c r="TJ52" s="51"/>
      <c r="TK52" s="51"/>
      <c r="TL52" s="51"/>
      <c r="TM52" s="51"/>
      <c r="TN52" s="51"/>
      <c r="TO52" s="51"/>
      <c r="TP52" s="51"/>
      <c r="TQ52" s="51"/>
      <c r="TR52" s="51"/>
      <c r="TS52" s="51"/>
      <c r="TT52" s="51"/>
      <c r="TU52" s="51"/>
      <c r="TV52" s="51"/>
      <c r="TW52" s="51"/>
      <c r="TX52" s="51"/>
      <c r="TY52" s="51"/>
      <c r="TZ52" s="51"/>
      <c r="UA52" s="51"/>
      <c r="UB52" s="51"/>
      <c r="UC52" s="51"/>
      <c r="UD52" s="51"/>
      <c r="UE52" s="51"/>
      <c r="UF52" s="51"/>
      <c r="UG52" s="51"/>
      <c r="UH52" s="51"/>
      <c r="UI52" s="51"/>
      <c r="UJ52" s="51"/>
      <c r="UK52" s="51"/>
      <c r="UL52" s="51"/>
      <c r="UM52" s="51"/>
    </row>
    <row r="53" spans="1:559" s="34" customFormat="1">
      <c r="A53" s="51"/>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c r="CT53" s="51"/>
      <c r="CU53" s="51"/>
      <c r="CV53" s="51"/>
      <c r="CW53" s="51"/>
      <c r="CX53" s="51"/>
      <c r="CY53" s="51"/>
      <c r="CZ53" s="51"/>
      <c r="DA53" s="51"/>
      <c r="DB53" s="51"/>
      <c r="DC53" s="51"/>
      <c r="DD53" s="51"/>
      <c r="DE53" s="51"/>
      <c r="DF53" s="51"/>
      <c r="DG53" s="51"/>
      <c r="DH53" s="51"/>
      <c r="DI53" s="51"/>
      <c r="DJ53" s="51"/>
      <c r="DK53" s="51"/>
      <c r="DL53" s="51"/>
      <c r="DM53" s="51"/>
      <c r="DN53" s="51"/>
      <c r="DO53" s="51"/>
      <c r="DP53" s="51"/>
      <c r="DQ53" s="51"/>
      <c r="DR53" s="51"/>
      <c r="DS53" s="51"/>
      <c r="DT53" s="51"/>
      <c r="DU53" s="51"/>
      <c r="DV53" s="51"/>
      <c r="DW53" s="51"/>
      <c r="DX53" s="51"/>
      <c r="DY53" s="51"/>
      <c r="DZ53" s="51"/>
      <c r="EA53" s="51"/>
      <c r="EB53" s="51"/>
      <c r="EC53" s="51"/>
      <c r="ED53" s="51"/>
      <c r="EE53" s="51"/>
      <c r="EF53" s="51"/>
      <c r="EG53" s="51"/>
      <c r="EH53" s="51"/>
      <c r="EI53" s="51"/>
      <c r="EJ53" s="51"/>
      <c r="EK53" s="51"/>
      <c r="EL53" s="51"/>
      <c r="EM53" s="51"/>
      <c r="EN53" s="51"/>
      <c r="EO53" s="51"/>
      <c r="EP53" s="51"/>
      <c r="EQ53" s="51"/>
      <c r="ER53" s="51"/>
      <c r="ES53" s="51"/>
      <c r="ET53" s="51"/>
      <c r="EU53" s="51"/>
      <c r="EV53" s="51"/>
      <c r="EW53" s="51"/>
      <c r="EX53" s="51"/>
      <c r="EY53" s="51"/>
      <c r="EZ53" s="51"/>
      <c r="FA53" s="51"/>
      <c r="FB53" s="51"/>
      <c r="FC53" s="51"/>
      <c r="FD53" s="51"/>
      <c r="FE53" s="51"/>
      <c r="FF53" s="51"/>
      <c r="FG53" s="51"/>
      <c r="FH53" s="51"/>
      <c r="FI53" s="51"/>
      <c r="FJ53" s="51"/>
      <c r="FK53" s="51"/>
      <c r="FL53" s="51"/>
      <c r="FM53" s="51"/>
      <c r="FN53" s="51"/>
      <c r="FO53" s="51"/>
      <c r="FP53" s="51"/>
      <c r="FQ53" s="51"/>
      <c r="FR53" s="51"/>
      <c r="FS53" s="51"/>
      <c r="FT53" s="51"/>
      <c r="FU53" s="51"/>
      <c r="FV53" s="51"/>
      <c r="FW53" s="51"/>
      <c r="FX53" s="51"/>
      <c r="FY53" s="51"/>
      <c r="FZ53" s="51"/>
      <c r="GA53" s="51"/>
      <c r="GB53" s="51"/>
      <c r="GC53" s="51"/>
      <c r="GD53" s="51"/>
      <c r="GE53" s="51"/>
      <c r="GF53" s="51"/>
      <c r="GG53" s="51"/>
      <c r="GH53" s="51"/>
      <c r="GI53" s="51"/>
      <c r="GJ53" s="51"/>
      <c r="GK53" s="51"/>
      <c r="GL53" s="51"/>
      <c r="GM53" s="51"/>
      <c r="GN53" s="51"/>
      <c r="GO53" s="51"/>
      <c r="GP53" s="51"/>
      <c r="GQ53" s="51"/>
      <c r="GR53" s="51"/>
      <c r="GS53" s="51"/>
      <c r="GT53" s="51"/>
      <c r="GU53" s="51"/>
      <c r="GV53" s="51"/>
      <c r="GW53" s="51"/>
      <c r="GX53" s="51"/>
      <c r="GY53" s="51"/>
      <c r="GZ53" s="51"/>
      <c r="HA53" s="51"/>
      <c r="HB53" s="51"/>
      <c r="HC53" s="51"/>
      <c r="HD53" s="51"/>
      <c r="HE53" s="51"/>
      <c r="HF53" s="51"/>
      <c r="HG53" s="51"/>
      <c r="HH53" s="51"/>
      <c r="HI53" s="51"/>
      <c r="HJ53" s="51"/>
      <c r="HK53" s="51"/>
      <c r="HL53" s="51"/>
      <c r="HM53" s="51"/>
      <c r="HN53" s="51"/>
      <c r="HO53" s="51"/>
      <c r="HP53" s="51"/>
      <c r="HQ53" s="51"/>
      <c r="HR53" s="51"/>
      <c r="HS53" s="51"/>
      <c r="HT53" s="51"/>
      <c r="HU53" s="51"/>
      <c r="HV53" s="51"/>
      <c r="HW53" s="51"/>
      <c r="HX53" s="51"/>
      <c r="HY53" s="51"/>
      <c r="HZ53" s="51"/>
      <c r="IA53" s="51"/>
      <c r="IB53" s="51"/>
      <c r="IC53" s="51"/>
      <c r="ID53" s="51"/>
      <c r="IE53" s="51"/>
      <c r="IF53" s="51"/>
      <c r="IG53" s="51"/>
      <c r="IH53" s="51"/>
      <c r="II53" s="51"/>
      <c r="IJ53" s="51"/>
      <c r="IK53" s="51"/>
      <c r="IL53" s="51"/>
      <c r="IM53" s="51"/>
      <c r="IN53" s="51"/>
      <c r="IO53" s="51"/>
      <c r="IP53" s="51"/>
      <c r="IQ53" s="51"/>
      <c r="IR53" s="51"/>
      <c r="IS53" s="51"/>
      <c r="IT53" s="51"/>
      <c r="IU53" s="51"/>
      <c r="IV53" s="51"/>
      <c r="IW53" s="51"/>
      <c r="IX53" s="51"/>
      <c r="IY53" s="51"/>
      <c r="IZ53" s="51"/>
      <c r="JA53" s="51"/>
      <c r="JB53" s="51"/>
      <c r="JC53" s="51"/>
      <c r="JD53" s="51"/>
      <c r="JE53" s="51"/>
      <c r="JF53" s="51"/>
      <c r="JG53" s="51"/>
      <c r="JH53" s="51"/>
      <c r="JI53" s="51"/>
      <c r="JJ53" s="51"/>
      <c r="JK53" s="51"/>
      <c r="JL53" s="51"/>
      <c r="JM53" s="51"/>
      <c r="JN53" s="51"/>
      <c r="JO53" s="51"/>
      <c r="JP53" s="51"/>
      <c r="JQ53" s="51"/>
      <c r="JR53" s="51"/>
      <c r="JS53" s="51"/>
      <c r="JT53" s="51"/>
      <c r="JU53" s="51"/>
      <c r="JV53" s="51"/>
      <c r="JW53" s="51"/>
      <c r="JX53" s="51"/>
      <c r="JY53" s="51"/>
      <c r="JZ53" s="51"/>
      <c r="KA53" s="51"/>
      <c r="KB53" s="51"/>
      <c r="KC53" s="51"/>
      <c r="KD53" s="51"/>
      <c r="KE53" s="51"/>
      <c r="KF53" s="51"/>
      <c r="KG53" s="51"/>
      <c r="KH53" s="51"/>
      <c r="KI53" s="51"/>
      <c r="KJ53" s="51"/>
      <c r="KK53" s="51"/>
      <c r="KL53" s="51"/>
      <c r="KM53" s="51"/>
      <c r="KN53" s="51"/>
      <c r="KO53" s="51"/>
      <c r="KP53" s="51"/>
      <c r="KQ53" s="51"/>
      <c r="KR53" s="51"/>
      <c r="KS53" s="51"/>
      <c r="KT53" s="51"/>
      <c r="KU53" s="51"/>
      <c r="KV53" s="51"/>
      <c r="KW53" s="51"/>
      <c r="KX53" s="51"/>
      <c r="KY53" s="51"/>
      <c r="KZ53" s="51"/>
      <c r="LA53" s="51"/>
      <c r="LB53" s="51"/>
      <c r="LC53" s="51"/>
      <c r="LD53" s="51"/>
      <c r="LE53" s="51"/>
      <c r="LF53" s="51"/>
      <c r="LG53" s="51"/>
      <c r="LH53" s="51"/>
      <c r="LI53" s="51"/>
      <c r="LJ53" s="51"/>
      <c r="LK53" s="51"/>
      <c r="LL53" s="51"/>
      <c r="LM53" s="51"/>
      <c r="LN53" s="51"/>
      <c r="LO53" s="51"/>
      <c r="LP53" s="51"/>
      <c r="LQ53" s="51"/>
      <c r="LR53" s="51"/>
      <c r="LS53" s="51"/>
      <c r="LT53" s="51"/>
      <c r="LU53" s="51"/>
      <c r="LV53" s="51"/>
      <c r="LW53" s="51"/>
      <c r="LX53" s="51"/>
      <c r="LY53" s="51"/>
      <c r="LZ53" s="51"/>
      <c r="MA53" s="51"/>
      <c r="MB53" s="51"/>
      <c r="MC53" s="51"/>
      <c r="MD53" s="51"/>
      <c r="ME53" s="51"/>
      <c r="MF53" s="51"/>
      <c r="MG53" s="51"/>
      <c r="MH53" s="51"/>
      <c r="MI53" s="51"/>
      <c r="MJ53" s="51"/>
      <c r="MK53" s="51"/>
      <c r="ML53" s="51"/>
      <c r="MM53" s="51"/>
      <c r="MN53" s="51"/>
      <c r="MO53" s="51"/>
      <c r="MP53" s="51"/>
      <c r="MQ53" s="51"/>
      <c r="MR53" s="51"/>
      <c r="MS53" s="51"/>
      <c r="MT53" s="51"/>
      <c r="MU53" s="51"/>
      <c r="MV53" s="51"/>
      <c r="MW53" s="51"/>
      <c r="MX53" s="51"/>
      <c r="MY53" s="51"/>
      <c r="MZ53" s="51"/>
      <c r="NA53" s="51"/>
      <c r="NB53" s="51"/>
      <c r="NC53" s="51"/>
      <c r="ND53" s="51"/>
      <c r="NE53" s="51"/>
      <c r="NF53" s="51"/>
      <c r="NG53" s="51"/>
      <c r="NH53" s="51"/>
      <c r="NI53" s="51"/>
      <c r="NJ53" s="51"/>
      <c r="NK53" s="51"/>
      <c r="NL53" s="51"/>
      <c r="NM53" s="51"/>
      <c r="NN53" s="51"/>
      <c r="NO53" s="51"/>
      <c r="NP53" s="51"/>
      <c r="NQ53" s="51"/>
      <c r="NR53" s="51"/>
      <c r="NS53" s="51"/>
      <c r="NT53" s="51"/>
      <c r="NU53" s="51"/>
      <c r="NV53" s="51"/>
      <c r="NW53" s="51"/>
      <c r="NX53" s="51"/>
      <c r="NY53" s="51"/>
      <c r="NZ53" s="51"/>
      <c r="OA53" s="51"/>
      <c r="OB53" s="51"/>
      <c r="OC53" s="51"/>
      <c r="OD53" s="51"/>
      <c r="OE53" s="51"/>
      <c r="OF53" s="51"/>
      <c r="OG53" s="51"/>
      <c r="OH53" s="51"/>
      <c r="OI53" s="51"/>
      <c r="OJ53" s="51"/>
      <c r="OK53" s="51"/>
      <c r="OL53" s="51"/>
      <c r="OM53" s="51"/>
      <c r="ON53" s="51"/>
      <c r="OO53" s="51"/>
      <c r="OP53" s="51"/>
      <c r="OQ53" s="51"/>
      <c r="OR53" s="51"/>
      <c r="OS53" s="51"/>
      <c r="OT53" s="51"/>
      <c r="OU53" s="51"/>
      <c r="OV53" s="51"/>
      <c r="OW53" s="51"/>
      <c r="OX53" s="51"/>
      <c r="OY53" s="51"/>
      <c r="OZ53" s="51"/>
      <c r="PA53" s="51"/>
      <c r="PB53" s="51"/>
      <c r="PC53" s="51"/>
      <c r="PD53" s="51"/>
      <c r="PE53" s="51"/>
      <c r="PF53" s="51"/>
      <c r="PG53" s="51"/>
      <c r="PH53" s="51"/>
      <c r="PI53" s="51"/>
      <c r="PJ53" s="51"/>
      <c r="PK53" s="51"/>
      <c r="PL53" s="51"/>
      <c r="PM53" s="51"/>
      <c r="PN53" s="51"/>
      <c r="PO53" s="51"/>
      <c r="PP53" s="51"/>
      <c r="PQ53" s="51"/>
      <c r="PR53" s="51"/>
      <c r="PS53" s="51"/>
      <c r="PT53" s="51"/>
      <c r="PU53" s="51"/>
      <c r="PV53" s="51"/>
      <c r="PW53" s="51"/>
      <c r="PX53" s="51"/>
      <c r="PY53" s="51"/>
      <c r="PZ53" s="51"/>
      <c r="QA53" s="51"/>
      <c r="QB53" s="51"/>
      <c r="QC53" s="51"/>
      <c r="QD53" s="51"/>
      <c r="QE53" s="51"/>
      <c r="QF53" s="51"/>
      <c r="QG53" s="51"/>
      <c r="QH53" s="51"/>
      <c r="QI53" s="51"/>
      <c r="QJ53" s="51"/>
      <c r="QK53" s="51"/>
      <c r="QL53" s="51"/>
      <c r="QM53" s="51"/>
      <c r="QN53" s="51"/>
      <c r="QO53" s="51"/>
      <c r="QP53" s="51"/>
      <c r="QQ53" s="51"/>
      <c r="QR53" s="51"/>
      <c r="QS53" s="51"/>
      <c r="QT53" s="51"/>
      <c r="QU53" s="51"/>
      <c r="QV53" s="51"/>
      <c r="QW53" s="51"/>
      <c r="QX53" s="51"/>
      <c r="QY53" s="51"/>
      <c r="QZ53" s="51"/>
      <c r="RA53" s="51"/>
      <c r="RB53" s="51"/>
      <c r="RC53" s="51"/>
      <c r="RD53" s="51"/>
      <c r="RE53" s="51"/>
      <c r="RF53" s="51"/>
      <c r="RG53" s="51"/>
      <c r="RH53" s="51"/>
      <c r="RI53" s="51"/>
      <c r="RJ53" s="51"/>
      <c r="RK53" s="51"/>
      <c r="RL53" s="51"/>
      <c r="RM53" s="51"/>
      <c r="RN53" s="51"/>
      <c r="RO53" s="51"/>
      <c r="RP53" s="51"/>
      <c r="RQ53" s="51"/>
      <c r="RR53" s="51"/>
      <c r="RS53" s="51"/>
      <c r="RT53" s="51"/>
      <c r="RU53" s="51"/>
      <c r="RV53" s="51"/>
      <c r="RW53" s="51"/>
      <c r="RX53" s="51"/>
      <c r="RY53" s="51"/>
      <c r="RZ53" s="51"/>
      <c r="SA53" s="51"/>
      <c r="SB53" s="51"/>
      <c r="SC53" s="51"/>
      <c r="SD53" s="51"/>
      <c r="SE53" s="51"/>
      <c r="SF53" s="51"/>
      <c r="SG53" s="51"/>
      <c r="SH53" s="51"/>
      <c r="SI53" s="51"/>
      <c r="SJ53" s="51"/>
      <c r="SK53" s="51"/>
      <c r="SL53" s="51"/>
      <c r="SM53" s="51"/>
      <c r="SN53" s="51"/>
      <c r="SO53" s="51"/>
      <c r="SP53" s="51"/>
      <c r="SQ53" s="51"/>
      <c r="SR53" s="51"/>
      <c r="SS53" s="51"/>
      <c r="ST53" s="51"/>
      <c r="SU53" s="51"/>
      <c r="SV53" s="51"/>
      <c r="SW53" s="51"/>
      <c r="SX53" s="51"/>
      <c r="SY53" s="51"/>
      <c r="SZ53" s="51"/>
      <c r="TA53" s="51"/>
      <c r="TB53" s="51"/>
      <c r="TC53" s="51"/>
      <c r="TD53" s="51"/>
      <c r="TE53" s="51"/>
      <c r="TF53" s="51"/>
      <c r="TG53" s="51"/>
      <c r="TH53" s="51"/>
      <c r="TI53" s="51"/>
      <c r="TJ53" s="51"/>
      <c r="TK53" s="51"/>
      <c r="TL53" s="51"/>
      <c r="TM53" s="51"/>
      <c r="TN53" s="51"/>
      <c r="TO53" s="51"/>
      <c r="TP53" s="51"/>
      <c r="TQ53" s="51"/>
      <c r="TR53" s="51"/>
      <c r="TS53" s="51"/>
      <c r="TT53" s="51"/>
      <c r="TU53" s="51"/>
      <c r="TV53" s="51"/>
      <c r="TW53" s="51"/>
      <c r="TX53" s="51"/>
      <c r="TY53" s="51"/>
      <c r="TZ53" s="51"/>
      <c r="UA53" s="51"/>
      <c r="UB53" s="51"/>
      <c r="UC53" s="51"/>
      <c r="UD53" s="51"/>
      <c r="UE53" s="51"/>
      <c r="UF53" s="51"/>
      <c r="UG53" s="51"/>
      <c r="UH53" s="51"/>
      <c r="UI53" s="51"/>
      <c r="UJ53" s="51"/>
      <c r="UK53" s="51"/>
      <c r="UL53" s="51"/>
      <c r="UM53" s="51"/>
    </row>
    <row r="54" spans="1:559" s="34" customFormat="1">
      <c r="A54" s="51"/>
      <c r="B54" s="51"/>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1"/>
      <c r="CB54" s="51"/>
      <c r="CC54" s="51"/>
      <c r="CD54" s="51"/>
      <c r="CE54" s="51"/>
      <c r="CF54" s="51"/>
      <c r="CG54" s="51"/>
      <c r="CH54" s="51"/>
      <c r="CI54" s="51"/>
      <c r="CJ54" s="51"/>
      <c r="CK54" s="51"/>
      <c r="CL54" s="51"/>
      <c r="CM54" s="51"/>
      <c r="CN54" s="51"/>
      <c r="CO54" s="51"/>
      <c r="CP54" s="51"/>
      <c r="CQ54" s="51"/>
      <c r="CR54" s="51"/>
      <c r="CS54" s="51"/>
      <c r="CT54" s="51"/>
      <c r="CU54" s="51"/>
      <c r="CV54" s="51"/>
      <c r="CW54" s="51"/>
      <c r="CX54" s="51"/>
      <c r="CY54" s="51"/>
      <c r="CZ54" s="51"/>
      <c r="DA54" s="51"/>
      <c r="DB54" s="51"/>
      <c r="DC54" s="51"/>
      <c r="DD54" s="51"/>
      <c r="DE54" s="51"/>
      <c r="DF54" s="51"/>
      <c r="DG54" s="51"/>
      <c r="DH54" s="51"/>
      <c r="DI54" s="51"/>
      <c r="DJ54" s="51"/>
      <c r="DK54" s="51"/>
      <c r="DL54" s="51"/>
      <c r="DM54" s="51"/>
      <c r="DN54" s="51"/>
      <c r="DO54" s="51"/>
      <c r="DP54" s="51"/>
      <c r="DQ54" s="51"/>
      <c r="DR54" s="51"/>
      <c r="DS54" s="51"/>
      <c r="DT54" s="51"/>
      <c r="DU54" s="51"/>
      <c r="DV54" s="51"/>
      <c r="DW54" s="51"/>
      <c r="DX54" s="51"/>
      <c r="DY54" s="51"/>
      <c r="DZ54" s="51"/>
      <c r="EA54" s="51"/>
      <c r="EB54" s="51"/>
      <c r="EC54" s="51"/>
      <c r="ED54" s="51"/>
      <c r="EE54" s="51"/>
      <c r="EF54" s="51"/>
      <c r="EG54" s="51"/>
      <c r="EH54" s="51"/>
      <c r="EI54" s="51"/>
      <c r="EJ54" s="51"/>
      <c r="EK54" s="51"/>
      <c r="EL54" s="51"/>
      <c r="EM54" s="51"/>
      <c r="EN54" s="51"/>
      <c r="EO54" s="51"/>
      <c r="EP54" s="51"/>
      <c r="EQ54" s="51"/>
      <c r="ER54" s="51"/>
      <c r="ES54" s="51"/>
      <c r="ET54" s="51"/>
      <c r="EU54" s="51"/>
      <c r="EV54" s="51"/>
      <c r="EW54" s="51"/>
      <c r="EX54" s="51"/>
      <c r="EY54" s="51"/>
      <c r="EZ54" s="51"/>
      <c r="FA54" s="51"/>
      <c r="FB54" s="51"/>
      <c r="FC54" s="51"/>
      <c r="FD54" s="51"/>
      <c r="FE54" s="51"/>
      <c r="FF54" s="51"/>
      <c r="FG54" s="51"/>
      <c r="FH54" s="51"/>
      <c r="FI54" s="51"/>
      <c r="FJ54" s="51"/>
      <c r="FK54" s="51"/>
      <c r="FL54" s="51"/>
      <c r="FM54" s="51"/>
      <c r="FN54" s="51"/>
      <c r="FO54" s="51"/>
      <c r="FP54" s="51"/>
      <c r="FQ54" s="51"/>
      <c r="FR54" s="51"/>
      <c r="FS54" s="51"/>
      <c r="FT54" s="51"/>
      <c r="FU54" s="51"/>
      <c r="FV54" s="51"/>
      <c r="FW54" s="51"/>
      <c r="FX54" s="51"/>
      <c r="FY54" s="51"/>
      <c r="FZ54" s="51"/>
      <c r="GA54" s="51"/>
      <c r="GB54" s="51"/>
      <c r="GC54" s="51"/>
      <c r="GD54" s="51"/>
      <c r="GE54" s="51"/>
      <c r="GF54" s="51"/>
      <c r="GG54" s="51"/>
      <c r="GH54" s="51"/>
      <c r="GI54" s="51"/>
      <c r="GJ54" s="51"/>
      <c r="GK54" s="51"/>
      <c r="GL54" s="51"/>
      <c r="GM54" s="51"/>
      <c r="GN54" s="51"/>
      <c r="GO54" s="51"/>
      <c r="GP54" s="51"/>
      <c r="GQ54" s="51"/>
      <c r="GR54" s="51"/>
      <c r="GS54" s="51"/>
      <c r="GT54" s="51"/>
      <c r="GU54" s="51"/>
      <c r="GV54" s="51"/>
      <c r="GW54" s="51"/>
      <c r="GX54" s="51"/>
      <c r="GY54" s="51"/>
      <c r="GZ54" s="51"/>
      <c r="HA54" s="51"/>
      <c r="HB54" s="51"/>
      <c r="HC54" s="51"/>
      <c r="HD54" s="51"/>
      <c r="HE54" s="51"/>
      <c r="HF54" s="51"/>
      <c r="HG54" s="51"/>
      <c r="HH54" s="51"/>
      <c r="HI54" s="51"/>
      <c r="HJ54" s="51"/>
      <c r="HK54" s="51"/>
      <c r="HL54" s="51"/>
      <c r="HM54" s="51"/>
      <c r="HN54" s="51"/>
      <c r="HO54" s="51"/>
      <c r="HP54" s="51"/>
      <c r="HQ54" s="51"/>
      <c r="HR54" s="51"/>
      <c r="HS54" s="51"/>
      <c r="HT54" s="51"/>
      <c r="HU54" s="51"/>
      <c r="HV54" s="51"/>
      <c r="HW54" s="51"/>
      <c r="HX54" s="51"/>
      <c r="HY54" s="51"/>
      <c r="HZ54" s="51"/>
      <c r="IA54" s="51"/>
      <c r="IB54" s="51"/>
      <c r="IC54" s="51"/>
      <c r="ID54" s="51"/>
      <c r="IE54" s="51"/>
      <c r="IF54" s="51"/>
      <c r="IG54" s="51"/>
      <c r="IH54" s="51"/>
      <c r="II54" s="51"/>
      <c r="IJ54" s="51"/>
      <c r="IK54" s="51"/>
      <c r="IL54" s="51"/>
      <c r="IM54" s="51"/>
      <c r="IN54" s="51"/>
      <c r="IO54" s="51"/>
      <c r="IP54" s="51"/>
      <c r="IQ54" s="51"/>
      <c r="IR54" s="51"/>
      <c r="IS54" s="51"/>
      <c r="IT54" s="51"/>
      <c r="IU54" s="51"/>
      <c r="IV54" s="51"/>
      <c r="IW54" s="51"/>
      <c r="IX54" s="51"/>
      <c r="IY54" s="51"/>
      <c r="IZ54" s="51"/>
      <c r="JA54" s="51"/>
      <c r="JB54" s="51"/>
      <c r="JC54" s="51"/>
      <c r="JD54" s="51"/>
      <c r="JE54" s="51"/>
      <c r="JF54" s="51"/>
      <c r="JG54" s="51"/>
      <c r="JH54" s="51"/>
      <c r="JI54" s="51"/>
      <c r="JJ54" s="51"/>
      <c r="JK54" s="51"/>
      <c r="JL54" s="51"/>
      <c r="JM54" s="51"/>
      <c r="JN54" s="51"/>
      <c r="JO54" s="51"/>
      <c r="JP54" s="51"/>
      <c r="JQ54" s="51"/>
      <c r="JR54" s="51"/>
      <c r="JS54" s="51"/>
      <c r="JT54" s="51"/>
      <c r="JU54" s="51"/>
      <c r="JV54" s="51"/>
      <c r="JW54" s="51"/>
      <c r="JX54" s="51"/>
      <c r="JY54" s="51"/>
      <c r="JZ54" s="51"/>
      <c r="KA54" s="51"/>
      <c r="KB54" s="51"/>
      <c r="KC54" s="51"/>
      <c r="KD54" s="51"/>
      <c r="KE54" s="51"/>
      <c r="KF54" s="51"/>
      <c r="KG54" s="51"/>
      <c r="KH54" s="51"/>
      <c r="KI54" s="51"/>
      <c r="KJ54" s="51"/>
      <c r="KK54" s="51"/>
      <c r="KL54" s="51"/>
      <c r="KM54" s="51"/>
      <c r="KN54" s="51"/>
      <c r="KO54" s="51"/>
      <c r="KP54" s="51"/>
      <c r="KQ54" s="51"/>
      <c r="KR54" s="51"/>
      <c r="KS54" s="51"/>
      <c r="KT54" s="51"/>
      <c r="KU54" s="51"/>
      <c r="KV54" s="51"/>
      <c r="KW54" s="51"/>
      <c r="KX54" s="51"/>
      <c r="KY54" s="51"/>
      <c r="KZ54" s="51"/>
      <c r="LA54" s="51"/>
      <c r="LB54" s="51"/>
      <c r="LC54" s="51"/>
      <c r="LD54" s="51"/>
      <c r="LE54" s="51"/>
      <c r="LF54" s="51"/>
      <c r="LG54" s="51"/>
      <c r="LH54" s="51"/>
      <c r="LI54" s="51"/>
      <c r="LJ54" s="51"/>
      <c r="LK54" s="51"/>
      <c r="LL54" s="51"/>
      <c r="LM54" s="51"/>
      <c r="LN54" s="51"/>
      <c r="LO54" s="51"/>
      <c r="LP54" s="51"/>
      <c r="LQ54" s="51"/>
      <c r="LR54" s="51"/>
      <c r="LS54" s="51"/>
      <c r="LT54" s="51"/>
      <c r="LU54" s="51"/>
      <c r="LV54" s="51"/>
      <c r="LW54" s="51"/>
      <c r="LX54" s="51"/>
      <c r="LY54" s="51"/>
      <c r="LZ54" s="51"/>
      <c r="MA54" s="51"/>
      <c r="MB54" s="51"/>
      <c r="MC54" s="51"/>
      <c r="MD54" s="51"/>
      <c r="ME54" s="51"/>
      <c r="MF54" s="51"/>
      <c r="MG54" s="51"/>
      <c r="MH54" s="51"/>
      <c r="MI54" s="51"/>
      <c r="MJ54" s="51"/>
      <c r="MK54" s="51"/>
      <c r="ML54" s="51"/>
      <c r="MM54" s="51"/>
      <c r="MN54" s="51"/>
      <c r="MO54" s="51"/>
      <c r="MP54" s="51"/>
      <c r="MQ54" s="51"/>
      <c r="MR54" s="51"/>
      <c r="MS54" s="51"/>
      <c r="MT54" s="51"/>
      <c r="MU54" s="51"/>
      <c r="MV54" s="51"/>
      <c r="MW54" s="51"/>
      <c r="MX54" s="51"/>
      <c r="MY54" s="51"/>
      <c r="MZ54" s="51"/>
      <c r="NA54" s="51"/>
      <c r="NB54" s="51"/>
      <c r="NC54" s="51"/>
      <c r="ND54" s="51"/>
      <c r="NE54" s="51"/>
      <c r="NF54" s="51"/>
      <c r="NG54" s="51"/>
      <c r="NH54" s="51"/>
      <c r="NI54" s="51"/>
      <c r="NJ54" s="51"/>
      <c r="NK54" s="51"/>
      <c r="NL54" s="51"/>
      <c r="NM54" s="51"/>
      <c r="NN54" s="51"/>
      <c r="NO54" s="51"/>
      <c r="NP54" s="51"/>
      <c r="NQ54" s="51"/>
      <c r="NR54" s="51"/>
      <c r="NS54" s="51"/>
      <c r="NT54" s="51"/>
      <c r="NU54" s="51"/>
      <c r="NV54" s="51"/>
      <c r="NW54" s="51"/>
      <c r="NX54" s="51"/>
      <c r="NY54" s="51"/>
      <c r="NZ54" s="51"/>
      <c r="OA54" s="51"/>
      <c r="OB54" s="51"/>
      <c r="OC54" s="51"/>
      <c r="OD54" s="51"/>
      <c r="OE54" s="51"/>
      <c r="OF54" s="51"/>
      <c r="OG54" s="51"/>
      <c r="OH54" s="51"/>
      <c r="OI54" s="51"/>
      <c r="OJ54" s="51"/>
      <c r="OK54" s="51"/>
      <c r="OL54" s="51"/>
      <c r="OM54" s="51"/>
      <c r="ON54" s="51"/>
      <c r="OO54" s="51"/>
      <c r="OP54" s="51"/>
      <c r="OQ54" s="51"/>
      <c r="OR54" s="51"/>
      <c r="OS54" s="51"/>
      <c r="OT54" s="51"/>
      <c r="OU54" s="51"/>
      <c r="OV54" s="51"/>
      <c r="OW54" s="51"/>
      <c r="OX54" s="51"/>
      <c r="OY54" s="51"/>
      <c r="OZ54" s="51"/>
      <c r="PA54" s="51"/>
      <c r="PB54" s="51"/>
      <c r="PC54" s="51"/>
      <c r="PD54" s="51"/>
      <c r="PE54" s="51"/>
      <c r="PF54" s="51"/>
      <c r="PG54" s="51"/>
      <c r="PH54" s="51"/>
      <c r="PI54" s="51"/>
      <c r="PJ54" s="51"/>
      <c r="PK54" s="51"/>
      <c r="PL54" s="51"/>
      <c r="PM54" s="51"/>
      <c r="PN54" s="51"/>
      <c r="PO54" s="51"/>
      <c r="PP54" s="51"/>
      <c r="PQ54" s="51"/>
      <c r="PR54" s="51"/>
      <c r="PS54" s="51"/>
      <c r="PT54" s="51"/>
      <c r="PU54" s="51"/>
      <c r="PV54" s="51"/>
      <c r="PW54" s="51"/>
      <c r="PX54" s="51"/>
      <c r="PY54" s="51"/>
      <c r="PZ54" s="51"/>
      <c r="QA54" s="51"/>
      <c r="QB54" s="51"/>
      <c r="QC54" s="51"/>
      <c r="QD54" s="51"/>
      <c r="QE54" s="51"/>
      <c r="QF54" s="51"/>
      <c r="QG54" s="51"/>
      <c r="QH54" s="51"/>
      <c r="QI54" s="51"/>
      <c r="QJ54" s="51"/>
      <c r="QK54" s="51"/>
      <c r="QL54" s="51"/>
      <c r="QM54" s="51"/>
      <c r="QN54" s="51"/>
      <c r="QO54" s="51"/>
      <c r="QP54" s="51"/>
      <c r="QQ54" s="51"/>
      <c r="QR54" s="51"/>
      <c r="QS54" s="51"/>
      <c r="QT54" s="51"/>
      <c r="QU54" s="51"/>
      <c r="QV54" s="51"/>
      <c r="QW54" s="51"/>
      <c r="QX54" s="51"/>
      <c r="QY54" s="51"/>
      <c r="QZ54" s="51"/>
      <c r="RA54" s="51"/>
      <c r="RB54" s="51"/>
      <c r="RC54" s="51"/>
      <c r="RD54" s="51"/>
      <c r="RE54" s="51"/>
      <c r="RF54" s="51"/>
      <c r="RG54" s="51"/>
      <c r="RH54" s="51"/>
      <c r="RI54" s="51"/>
      <c r="RJ54" s="51"/>
      <c r="RK54" s="51"/>
      <c r="RL54" s="51"/>
      <c r="RM54" s="51"/>
      <c r="RN54" s="51"/>
      <c r="RO54" s="51"/>
      <c r="RP54" s="51"/>
      <c r="RQ54" s="51"/>
      <c r="RR54" s="51"/>
      <c r="RS54" s="51"/>
      <c r="RT54" s="51"/>
      <c r="RU54" s="51"/>
      <c r="RV54" s="51"/>
      <c r="RW54" s="51"/>
      <c r="RX54" s="51"/>
      <c r="RY54" s="51"/>
      <c r="RZ54" s="51"/>
      <c r="SA54" s="51"/>
      <c r="SB54" s="51"/>
      <c r="SC54" s="51"/>
      <c r="SD54" s="51"/>
      <c r="SE54" s="51"/>
      <c r="SF54" s="51"/>
      <c r="SG54" s="51"/>
      <c r="SH54" s="51"/>
      <c r="SI54" s="51"/>
      <c r="SJ54" s="51"/>
      <c r="SK54" s="51"/>
      <c r="SL54" s="51"/>
      <c r="SM54" s="51"/>
      <c r="SN54" s="51"/>
      <c r="SO54" s="51"/>
      <c r="SP54" s="51"/>
      <c r="SQ54" s="51"/>
      <c r="SR54" s="51"/>
      <c r="SS54" s="51"/>
      <c r="ST54" s="51"/>
      <c r="SU54" s="51"/>
      <c r="SV54" s="51"/>
      <c r="SW54" s="51"/>
      <c r="SX54" s="51"/>
      <c r="SY54" s="51"/>
      <c r="SZ54" s="51"/>
      <c r="TA54" s="51"/>
      <c r="TB54" s="51"/>
      <c r="TC54" s="51"/>
      <c r="TD54" s="51"/>
      <c r="TE54" s="51"/>
      <c r="TF54" s="51"/>
      <c r="TG54" s="51"/>
      <c r="TH54" s="51"/>
      <c r="TI54" s="51"/>
      <c r="TJ54" s="51"/>
      <c r="TK54" s="51"/>
      <c r="TL54" s="51"/>
      <c r="TM54" s="51"/>
      <c r="TN54" s="51"/>
      <c r="TO54" s="51"/>
      <c r="TP54" s="51"/>
      <c r="TQ54" s="51"/>
      <c r="TR54" s="51"/>
      <c r="TS54" s="51"/>
      <c r="TT54" s="51"/>
      <c r="TU54" s="51"/>
      <c r="TV54" s="51"/>
      <c r="TW54" s="51"/>
      <c r="TX54" s="51"/>
      <c r="TY54" s="51"/>
      <c r="TZ54" s="51"/>
      <c r="UA54" s="51"/>
      <c r="UB54" s="51"/>
      <c r="UC54" s="51"/>
      <c r="UD54" s="51"/>
      <c r="UE54" s="51"/>
      <c r="UF54" s="51"/>
      <c r="UG54" s="51"/>
      <c r="UH54" s="51"/>
      <c r="UI54" s="51"/>
      <c r="UJ54" s="51"/>
      <c r="UK54" s="51"/>
      <c r="UL54" s="51"/>
      <c r="UM54" s="51"/>
    </row>
    <row r="55" spans="1:559" s="34" customFormat="1">
      <c r="A55" s="51"/>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51"/>
      <c r="BE55" s="51"/>
      <c r="BF55" s="51"/>
      <c r="BG55" s="51"/>
      <c r="BH55" s="51"/>
      <c r="BI55" s="51"/>
      <c r="BJ55" s="51"/>
      <c r="BK55" s="51"/>
      <c r="BL55" s="51"/>
      <c r="BM55" s="51"/>
      <c r="BN55" s="51"/>
      <c r="BO55" s="51"/>
      <c r="BP55" s="51"/>
      <c r="BQ55" s="51"/>
      <c r="BR55" s="51"/>
      <c r="BS55" s="51"/>
      <c r="BT55" s="51"/>
      <c r="BU55" s="51"/>
      <c r="BV55" s="51"/>
      <c r="BW55" s="51"/>
      <c r="BX55" s="51"/>
      <c r="BY55" s="51"/>
      <c r="BZ55" s="51"/>
      <c r="CA55" s="51"/>
      <c r="CB55" s="51"/>
      <c r="CC55" s="51"/>
      <c r="CD55" s="51"/>
      <c r="CE55" s="51"/>
      <c r="CF55" s="51"/>
      <c r="CG55" s="51"/>
      <c r="CH55" s="51"/>
      <c r="CI55" s="51"/>
      <c r="CJ55" s="51"/>
      <c r="CK55" s="51"/>
      <c r="CL55" s="51"/>
      <c r="CM55" s="51"/>
      <c r="CN55" s="51"/>
      <c r="CO55" s="51"/>
      <c r="CP55" s="51"/>
      <c r="CQ55" s="51"/>
      <c r="CR55" s="51"/>
      <c r="CS55" s="51"/>
      <c r="CT55" s="51"/>
      <c r="CU55" s="51"/>
      <c r="CV55" s="51"/>
      <c r="CW55" s="51"/>
      <c r="CX55" s="51"/>
      <c r="CY55" s="51"/>
      <c r="CZ55" s="51"/>
      <c r="DA55" s="51"/>
      <c r="DB55" s="51"/>
      <c r="DC55" s="51"/>
      <c r="DD55" s="51"/>
      <c r="DE55" s="51"/>
      <c r="DF55" s="51"/>
      <c r="DG55" s="51"/>
      <c r="DH55" s="51"/>
      <c r="DI55" s="51"/>
      <c r="DJ55" s="51"/>
      <c r="DK55" s="51"/>
      <c r="DL55" s="51"/>
      <c r="DM55" s="51"/>
      <c r="DN55" s="51"/>
      <c r="DO55" s="51"/>
      <c r="DP55" s="51"/>
      <c r="DQ55" s="51"/>
      <c r="DR55" s="51"/>
      <c r="DS55" s="51"/>
      <c r="DT55" s="51"/>
      <c r="DU55" s="51"/>
      <c r="DV55" s="51"/>
      <c r="DW55" s="51"/>
      <c r="DX55" s="51"/>
      <c r="DY55" s="51"/>
      <c r="DZ55" s="51"/>
      <c r="EA55" s="51"/>
      <c r="EB55" s="51"/>
      <c r="EC55" s="51"/>
      <c r="ED55" s="51"/>
      <c r="EE55" s="51"/>
      <c r="EF55" s="51"/>
      <c r="EG55" s="51"/>
      <c r="EH55" s="51"/>
      <c r="EI55" s="51"/>
      <c r="EJ55" s="51"/>
      <c r="EK55" s="51"/>
      <c r="EL55" s="51"/>
      <c r="EM55" s="51"/>
      <c r="EN55" s="51"/>
      <c r="EO55" s="51"/>
      <c r="EP55" s="51"/>
      <c r="EQ55" s="51"/>
      <c r="ER55" s="51"/>
      <c r="ES55" s="51"/>
      <c r="ET55" s="51"/>
      <c r="EU55" s="51"/>
      <c r="EV55" s="51"/>
      <c r="EW55" s="51"/>
      <c r="EX55" s="51"/>
      <c r="EY55" s="51"/>
      <c r="EZ55" s="51"/>
      <c r="FA55" s="51"/>
      <c r="FB55" s="51"/>
      <c r="FC55" s="51"/>
      <c r="FD55" s="51"/>
      <c r="FE55" s="51"/>
      <c r="FF55" s="51"/>
      <c r="FG55" s="51"/>
      <c r="FH55" s="51"/>
      <c r="FI55" s="51"/>
      <c r="FJ55" s="51"/>
      <c r="FK55" s="51"/>
      <c r="FL55" s="51"/>
      <c r="FM55" s="51"/>
      <c r="FN55" s="51"/>
      <c r="FO55" s="51"/>
      <c r="FP55" s="51"/>
      <c r="FQ55" s="51"/>
      <c r="FR55" s="51"/>
      <c r="FS55" s="51"/>
      <c r="FT55" s="51"/>
      <c r="FU55" s="51"/>
      <c r="FV55" s="51"/>
      <c r="FW55" s="51"/>
      <c r="FX55" s="51"/>
      <c r="FY55" s="51"/>
      <c r="FZ55" s="51"/>
      <c r="GA55" s="51"/>
      <c r="GB55" s="51"/>
      <c r="GC55" s="51"/>
      <c r="GD55" s="51"/>
      <c r="GE55" s="51"/>
      <c r="GF55" s="51"/>
      <c r="GG55" s="51"/>
      <c r="GH55" s="51"/>
      <c r="GI55" s="51"/>
      <c r="GJ55" s="51"/>
      <c r="GK55" s="51"/>
      <c r="GL55" s="51"/>
      <c r="GM55" s="51"/>
      <c r="GN55" s="51"/>
      <c r="GO55" s="51"/>
      <c r="GP55" s="51"/>
      <c r="GQ55" s="51"/>
      <c r="GR55" s="51"/>
      <c r="GS55" s="51"/>
      <c r="GT55" s="51"/>
      <c r="GU55" s="51"/>
      <c r="GV55" s="51"/>
      <c r="GW55" s="51"/>
      <c r="GX55" s="51"/>
      <c r="GY55" s="51"/>
      <c r="GZ55" s="51"/>
      <c r="HA55" s="51"/>
      <c r="HB55" s="51"/>
      <c r="HC55" s="51"/>
      <c r="HD55" s="51"/>
      <c r="HE55" s="51"/>
      <c r="HF55" s="51"/>
      <c r="HG55" s="51"/>
      <c r="HH55" s="51"/>
      <c r="HI55" s="51"/>
      <c r="HJ55" s="51"/>
      <c r="HK55" s="51"/>
      <c r="HL55" s="51"/>
      <c r="HM55" s="51"/>
      <c r="HN55" s="51"/>
      <c r="HO55" s="51"/>
      <c r="HP55" s="51"/>
      <c r="HQ55" s="51"/>
      <c r="HR55" s="51"/>
      <c r="HS55" s="51"/>
      <c r="HT55" s="51"/>
      <c r="HU55" s="51"/>
      <c r="HV55" s="51"/>
      <c r="HW55" s="51"/>
      <c r="HX55" s="51"/>
      <c r="HY55" s="51"/>
      <c r="HZ55" s="51"/>
      <c r="IA55" s="51"/>
      <c r="IB55" s="51"/>
      <c r="IC55" s="51"/>
      <c r="ID55" s="51"/>
      <c r="IE55" s="51"/>
      <c r="IF55" s="51"/>
      <c r="IG55" s="51"/>
      <c r="IH55" s="51"/>
      <c r="II55" s="51"/>
      <c r="IJ55" s="51"/>
      <c r="IK55" s="51"/>
      <c r="IL55" s="51"/>
      <c r="IM55" s="51"/>
      <c r="IN55" s="51"/>
      <c r="IO55" s="51"/>
      <c r="IP55" s="51"/>
      <c r="IQ55" s="51"/>
      <c r="IR55" s="51"/>
      <c r="IS55" s="51"/>
      <c r="IT55" s="51"/>
      <c r="IU55" s="51"/>
      <c r="IV55" s="51"/>
      <c r="IW55" s="51"/>
      <c r="IX55" s="51"/>
      <c r="IY55" s="51"/>
      <c r="IZ55" s="51"/>
      <c r="JA55" s="51"/>
      <c r="JB55" s="51"/>
      <c r="JC55" s="51"/>
      <c r="JD55" s="51"/>
      <c r="JE55" s="51"/>
      <c r="JF55" s="51"/>
      <c r="JG55" s="51"/>
      <c r="JH55" s="51"/>
      <c r="JI55" s="51"/>
      <c r="JJ55" s="51"/>
      <c r="JK55" s="51"/>
      <c r="JL55" s="51"/>
      <c r="JM55" s="51"/>
      <c r="JN55" s="51"/>
      <c r="JO55" s="51"/>
      <c r="JP55" s="51"/>
      <c r="JQ55" s="51"/>
      <c r="JR55" s="51"/>
      <c r="JS55" s="51"/>
      <c r="JT55" s="51"/>
      <c r="JU55" s="51"/>
      <c r="JV55" s="51"/>
      <c r="JW55" s="51"/>
      <c r="JX55" s="51"/>
      <c r="JY55" s="51"/>
      <c r="JZ55" s="51"/>
      <c r="KA55" s="51"/>
      <c r="KB55" s="51"/>
      <c r="KC55" s="51"/>
      <c r="KD55" s="51"/>
      <c r="KE55" s="51"/>
      <c r="KF55" s="51"/>
      <c r="KG55" s="51"/>
      <c r="KH55" s="51"/>
      <c r="KI55" s="51"/>
      <c r="KJ55" s="51"/>
      <c r="KK55" s="51"/>
      <c r="KL55" s="51"/>
      <c r="KM55" s="51"/>
      <c r="KN55" s="51"/>
      <c r="KO55" s="51"/>
      <c r="KP55" s="51"/>
      <c r="KQ55" s="51"/>
      <c r="KR55" s="51"/>
      <c r="KS55" s="51"/>
      <c r="KT55" s="51"/>
      <c r="KU55" s="51"/>
      <c r="KV55" s="51"/>
      <c r="KW55" s="51"/>
      <c r="KX55" s="51"/>
      <c r="KY55" s="51"/>
      <c r="KZ55" s="51"/>
      <c r="LA55" s="51"/>
      <c r="LB55" s="51"/>
      <c r="LC55" s="51"/>
      <c r="LD55" s="51"/>
      <c r="LE55" s="51"/>
      <c r="LF55" s="51"/>
      <c r="LG55" s="51"/>
      <c r="LH55" s="51"/>
      <c r="LI55" s="51"/>
      <c r="LJ55" s="51"/>
      <c r="LK55" s="51"/>
      <c r="LL55" s="51"/>
      <c r="LM55" s="51"/>
      <c r="LN55" s="51"/>
      <c r="LO55" s="51"/>
      <c r="LP55" s="51"/>
      <c r="LQ55" s="51"/>
      <c r="LR55" s="51"/>
      <c r="LS55" s="51"/>
      <c r="LT55" s="51"/>
      <c r="LU55" s="51"/>
      <c r="LV55" s="51"/>
      <c r="LW55" s="51"/>
      <c r="LX55" s="51"/>
      <c r="LY55" s="51"/>
      <c r="LZ55" s="51"/>
      <c r="MA55" s="51"/>
      <c r="MB55" s="51"/>
      <c r="MC55" s="51"/>
      <c r="MD55" s="51"/>
      <c r="ME55" s="51"/>
      <c r="MF55" s="51"/>
      <c r="MG55" s="51"/>
      <c r="MH55" s="51"/>
      <c r="MI55" s="51"/>
      <c r="MJ55" s="51"/>
      <c r="MK55" s="51"/>
      <c r="ML55" s="51"/>
      <c r="MM55" s="51"/>
      <c r="MN55" s="51"/>
      <c r="MO55" s="51"/>
      <c r="MP55" s="51"/>
      <c r="MQ55" s="51"/>
      <c r="MR55" s="51"/>
      <c r="MS55" s="51"/>
      <c r="MT55" s="51"/>
      <c r="MU55" s="51"/>
      <c r="MV55" s="51"/>
      <c r="MW55" s="51"/>
      <c r="MX55" s="51"/>
      <c r="MY55" s="51"/>
      <c r="MZ55" s="51"/>
      <c r="NA55" s="51"/>
      <c r="NB55" s="51"/>
      <c r="NC55" s="51"/>
      <c r="ND55" s="51"/>
      <c r="NE55" s="51"/>
      <c r="NF55" s="51"/>
      <c r="NG55" s="51"/>
      <c r="NH55" s="51"/>
      <c r="NI55" s="51"/>
      <c r="NJ55" s="51"/>
      <c r="NK55" s="51"/>
      <c r="NL55" s="51"/>
      <c r="NM55" s="51"/>
      <c r="NN55" s="51"/>
      <c r="NO55" s="51"/>
      <c r="NP55" s="51"/>
      <c r="NQ55" s="51"/>
      <c r="NR55" s="51"/>
      <c r="NS55" s="51"/>
      <c r="NT55" s="51"/>
      <c r="NU55" s="51"/>
      <c r="NV55" s="51"/>
      <c r="NW55" s="51"/>
      <c r="NX55" s="51"/>
      <c r="NY55" s="51"/>
      <c r="NZ55" s="51"/>
      <c r="OA55" s="51"/>
      <c r="OB55" s="51"/>
      <c r="OC55" s="51"/>
      <c r="OD55" s="51"/>
      <c r="OE55" s="51"/>
      <c r="OF55" s="51"/>
      <c r="OG55" s="51"/>
      <c r="OH55" s="51"/>
      <c r="OI55" s="51"/>
      <c r="OJ55" s="51"/>
      <c r="OK55" s="51"/>
      <c r="OL55" s="51"/>
      <c r="OM55" s="51"/>
      <c r="ON55" s="51"/>
      <c r="OO55" s="51"/>
      <c r="OP55" s="51"/>
      <c r="OQ55" s="51"/>
      <c r="OR55" s="51"/>
      <c r="OS55" s="51"/>
      <c r="OT55" s="51"/>
      <c r="OU55" s="51"/>
      <c r="OV55" s="51"/>
      <c r="OW55" s="51"/>
      <c r="OX55" s="51"/>
      <c r="OY55" s="51"/>
      <c r="OZ55" s="51"/>
      <c r="PA55" s="51"/>
      <c r="PB55" s="51"/>
      <c r="PC55" s="51"/>
      <c r="PD55" s="51"/>
      <c r="PE55" s="51"/>
      <c r="PF55" s="51"/>
      <c r="PG55" s="51"/>
      <c r="PH55" s="51"/>
      <c r="PI55" s="51"/>
      <c r="PJ55" s="51"/>
      <c r="PK55" s="51"/>
      <c r="PL55" s="51"/>
      <c r="PM55" s="51"/>
      <c r="PN55" s="51"/>
      <c r="PO55" s="51"/>
      <c r="PP55" s="51"/>
      <c r="PQ55" s="51"/>
      <c r="PR55" s="51"/>
      <c r="PS55" s="51"/>
      <c r="PT55" s="51"/>
      <c r="PU55" s="51"/>
      <c r="PV55" s="51"/>
      <c r="PW55" s="51"/>
      <c r="PX55" s="51"/>
      <c r="PY55" s="51"/>
      <c r="PZ55" s="51"/>
      <c r="QA55" s="51"/>
      <c r="QB55" s="51"/>
      <c r="QC55" s="51"/>
      <c r="QD55" s="51"/>
      <c r="QE55" s="51"/>
      <c r="QF55" s="51"/>
      <c r="QG55" s="51"/>
      <c r="QH55" s="51"/>
      <c r="QI55" s="51"/>
      <c r="QJ55" s="51"/>
      <c r="QK55" s="51"/>
      <c r="QL55" s="51"/>
      <c r="QM55" s="51"/>
      <c r="QN55" s="51"/>
      <c r="QO55" s="51"/>
      <c r="QP55" s="51"/>
      <c r="QQ55" s="51"/>
      <c r="QR55" s="51"/>
      <c r="QS55" s="51"/>
      <c r="QT55" s="51"/>
      <c r="QU55" s="51"/>
      <c r="QV55" s="51"/>
      <c r="QW55" s="51"/>
      <c r="QX55" s="51"/>
      <c r="QY55" s="51"/>
      <c r="QZ55" s="51"/>
      <c r="RA55" s="51"/>
      <c r="RB55" s="51"/>
      <c r="RC55" s="51"/>
      <c r="RD55" s="51"/>
      <c r="RE55" s="51"/>
      <c r="RF55" s="51"/>
      <c r="RG55" s="51"/>
      <c r="RH55" s="51"/>
      <c r="RI55" s="51"/>
      <c r="RJ55" s="51"/>
      <c r="RK55" s="51"/>
      <c r="RL55" s="51"/>
      <c r="RM55" s="51"/>
      <c r="RN55" s="51"/>
      <c r="RO55" s="51"/>
      <c r="RP55" s="51"/>
      <c r="RQ55" s="51"/>
      <c r="RR55" s="51"/>
      <c r="RS55" s="51"/>
      <c r="RT55" s="51"/>
      <c r="RU55" s="51"/>
      <c r="RV55" s="51"/>
      <c r="RW55" s="51"/>
      <c r="RX55" s="51"/>
      <c r="RY55" s="51"/>
      <c r="RZ55" s="51"/>
      <c r="SA55" s="51"/>
      <c r="SB55" s="51"/>
      <c r="SC55" s="51"/>
      <c r="SD55" s="51"/>
      <c r="SE55" s="51"/>
      <c r="SF55" s="51"/>
      <c r="SG55" s="51"/>
      <c r="SH55" s="51"/>
      <c r="SI55" s="51"/>
      <c r="SJ55" s="51"/>
      <c r="SK55" s="51"/>
      <c r="SL55" s="51"/>
      <c r="SM55" s="51"/>
      <c r="SN55" s="51"/>
      <c r="SO55" s="51"/>
      <c r="SP55" s="51"/>
      <c r="SQ55" s="51"/>
      <c r="SR55" s="51"/>
      <c r="SS55" s="51"/>
      <c r="ST55" s="51"/>
      <c r="SU55" s="51"/>
      <c r="SV55" s="51"/>
      <c r="SW55" s="51"/>
      <c r="SX55" s="51"/>
      <c r="SY55" s="51"/>
      <c r="SZ55" s="51"/>
      <c r="TA55" s="51"/>
      <c r="TB55" s="51"/>
      <c r="TC55" s="51"/>
      <c r="TD55" s="51"/>
      <c r="TE55" s="51"/>
      <c r="TF55" s="51"/>
      <c r="TG55" s="51"/>
      <c r="TH55" s="51"/>
      <c r="TI55" s="51"/>
      <c r="TJ55" s="51"/>
      <c r="TK55" s="51"/>
      <c r="TL55" s="51"/>
      <c r="TM55" s="51"/>
      <c r="TN55" s="51"/>
      <c r="TO55" s="51"/>
      <c r="TP55" s="51"/>
      <c r="TQ55" s="51"/>
      <c r="TR55" s="51"/>
      <c r="TS55" s="51"/>
      <c r="TT55" s="51"/>
      <c r="TU55" s="51"/>
      <c r="TV55" s="51"/>
      <c r="TW55" s="51"/>
      <c r="TX55" s="51"/>
      <c r="TY55" s="51"/>
      <c r="TZ55" s="51"/>
      <c r="UA55" s="51"/>
      <c r="UB55" s="51"/>
      <c r="UC55" s="51"/>
      <c r="UD55" s="51"/>
      <c r="UE55" s="51"/>
      <c r="UF55" s="51"/>
      <c r="UG55" s="51"/>
      <c r="UH55" s="51"/>
      <c r="UI55" s="51"/>
      <c r="UJ55" s="51"/>
      <c r="UK55" s="51"/>
      <c r="UL55" s="51"/>
      <c r="UM55" s="51"/>
    </row>
    <row r="56" spans="1:559" s="34" customFormat="1">
      <c r="A56" s="51"/>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c r="BO56" s="51"/>
      <c r="BP56" s="51"/>
      <c r="BQ56" s="51"/>
      <c r="BR56" s="51"/>
      <c r="BS56" s="51"/>
      <c r="BT56" s="51"/>
      <c r="BU56" s="51"/>
      <c r="BV56" s="51"/>
      <c r="BW56" s="51"/>
      <c r="BX56" s="51"/>
      <c r="BY56" s="51"/>
      <c r="BZ56" s="51"/>
      <c r="CA56" s="51"/>
      <c r="CB56" s="51"/>
      <c r="CC56" s="51"/>
      <c r="CD56" s="51"/>
      <c r="CE56" s="51"/>
      <c r="CF56" s="51"/>
      <c r="CG56" s="51"/>
      <c r="CH56" s="51"/>
      <c r="CI56" s="51"/>
      <c r="CJ56" s="51"/>
      <c r="CK56" s="51"/>
      <c r="CL56" s="51"/>
      <c r="CM56" s="51"/>
      <c r="CN56" s="51"/>
      <c r="CO56" s="51"/>
      <c r="CP56" s="51"/>
      <c r="CQ56" s="51"/>
      <c r="CR56" s="51"/>
      <c r="CS56" s="51"/>
      <c r="CT56" s="51"/>
      <c r="CU56" s="51"/>
      <c r="CV56" s="51"/>
      <c r="CW56" s="51"/>
      <c r="CX56" s="51"/>
      <c r="CY56" s="51"/>
      <c r="CZ56" s="51"/>
      <c r="DA56" s="51"/>
      <c r="DB56" s="51"/>
      <c r="DC56" s="51"/>
      <c r="DD56" s="51"/>
      <c r="DE56" s="51"/>
      <c r="DF56" s="51"/>
      <c r="DG56" s="51"/>
      <c r="DH56" s="51"/>
      <c r="DI56" s="51"/>
      <c r="DJ56" s="51"/>
      <c r="DK56" s="51"/>
      <c r="DL56" s="51"/>
      <c r="DM56" s="51"/>
      <c r="DN56" s="51"/>
      <c r="DO56" s="51"/>
      <c r="DP56" s="51"/>
      <c r="DQ56" s="51"/>
      <c r="DR56" s="51"/>
      <c r="DS56" s="51"/>
      <c r="DT56" s="51"/>
      <c r="DU56" s="51"/>
      <c r="DV56" s="51"/>
      <c r="DW56" s="51"/>
      <c r="DX56" s="51"/>
      <c r="DY56" s="51"/>
      <c r="DZ56" s="51"/>
      <c r="EA56" s="51"/>
      <c r="EB56" s="51"/>
      <c r="EC56" s="51"/>
      <c r="ED56" s="51"/>
      <c r="EE56" s="51"/>
      <c r="EF56" s="51"/>
      <c r="EG56" s="51"/>
      <c r="EH56" s="51"/>
      <c r="EI56" s="51"/>
      <c r="EJ56" s="51"/>
      <c r="EK56" s="51"/>
      <c r="EL56" s="51"/>
      <c r="EM56" s="51"/>
      <c r="EN56" s="51"/>
      <c r="EO56" s="51"/>
      <c r="EP56" s="51"/>
      <c r="EQ56" s="51"/>
      <c r="ER56" s="51"/>
      <c r="ES56" s="51"/>
      <c r="ET56" s="51"/>
      <c r="EU56" s="51"/>
      <c r="EV56" s="51"/>
      <c r="EW56" s="51"/>
      <c r="EX56" s="51"/>
      <c r="EY56" s="51"/>
      <c r="EZ56" s="51"/>
      <c r="FA56" s="51"/>
      <c r="FB56" s="51"/>
      <c r="FC56" s="51"/>
      <c r="FD56" s="51"/>
      <c r="FE56" s="51"/>
      <c r="FF56" s="51"/>
      <c r="FG56" s="51"/>
      <c r="FH56" s="51"/>
      <c r="FI56" s="51"/>
      <c r="FJ56" s="51"/>
      <c r="FK56" s="51"/>
      <c r="FL56" s="51"/>
      <c r="FM56" s="51"/>
      <c r="FN56" s="51"/>
      <c r="FO56" s="51"/>
      <c r="FP56" s="51"/>
      <c r="FQ56" s="51"/>
      <c r="FR56" s="51"/>
      <c r="FS56" s="51"/>
      <c r="FT56" s="51"/>
      <c r="FU56" s="51"/>
      <c r="FV56" s="51"/>
      <c r="FW56" s="51"/>
      <c r="FX56" s="51"/>
      <c r="FY56" s="51"/>
      <c r="FZ56" s="51"/>
      <c r="GA56" s="51"/>
      <c r="GB56" s="51"/>
      <c r="GC56" s="51"/>
      <c r="GD56" s="51"/>
      <c r="GE56" s="51"/>
      <c r="GF56" s="51"/>
      <c r="GG56" s="51"/>
      <c r="GH56" s="51"/>
      <c r="GI56" s="51"/>
      <c r="GJ56" s="51"/>
      <c r="GK56" s="51"/>
      <c r="GL56" s="51"/>
      <c r="GM56" s="51"/>
      <c r="GN56" s="51"/>
      <c r="GO56" s="51"/>
      <c r="GP56" s="51"/>
      <c r="GQ56" s="51"/>
      <c r="GR56" s="51"/>
      <c r="GS56" s="51"/>
      <c r="GT56" s="51"/>
      <c r="GU56" s="51"/>
      <c r="GV56" s="51"/>
      <c r="GW56" s="51"/>
      <c r="GX56" s="51"/>
      <c r="GY56" s="51"/>
      <c r="GZ56" s="51"/>
      <c r="HA56" s="51"/>
      <c r="HB56" s="51"/>
      <c r="HC56" s="51"/>
      <c r="HD56" s="51"/>
      <c r="HE56" s="51"/>
      <c r="HF56" s="51"/>
      <c r="HG56" s="51"/>
      <c r="HH56" s="51"/>
      <c r="HI56" s="51"/>
      <c r="HJ56" s="51"/>
      <c r="HK56" s="51"/>
      <c r="HL56" s="51"/>
      <c r="HM56" s="51"/>
      <c r="HN56" s="51"/>
      <c r="HO56" s="51"/>
      <c r="HP56" s="51"/>
      <c r="HQ56" s="51"/>
      <c r="HR56" s="51"/>
      <c r="HS56" s="51"/>
      <c r="HT56" s="51"/>
      <c r="HU56" s="51"/>
      <c r="HV56" s="51"/>
      <c r="HW56" s="51"/>
      <c r="HX56" s="51"/>
      <c r="HY56" s="51"/>
      <c r="HZ56" s="51"/>
      <c r="IA56" s="51"/>
      <c r="IB56" s="51"/>
      <c r="IC56" s="51"/>
      <c r="ID56" s="51"/>
      <c r="IE56" s="51"/>
      <c r="IF56" s="51"/>
      <c r="IG56" s="51"/>
      <c r="IH56" s="51"/>
      <c r="II56" s="51"/>
      <c r="IJ56" s="51"/>
      <c r="IK56" s="51"/>
      <c r="IL56" s="51"/>
      <c r="IM56" s="51"/>
      <c r="IN56" s="51"/>
      <c r="IO56" s="51"/>
      <c r="IP56" s="51"/>
      <c r="IQ56" s="51"/>
      <c r="IR56" s="51"/>
      <c r="IS56" s="51"/>
      <c r="IT56" s="51"/>
      <c r="IU56" s="51"/>
      <c r="IV56" s="51"/>
      <c r="IW56" s="51"/>
      <c r="IX56" s="51"/>
      <c r="IY56" s="51"/>
      <c r="IZ56" s="51"/>
      <c r="JA56" s="51"/>
      <c r="JB56" s="51"/>
      <c r="JC56" s="51"/>
      <c r="JD56" s="51"/>
      <c r="JE56" s="51"/>
      <c r="JF56" s="51"/>
      <c r="JG56" s="51"/>
      <c r="JH56" s="51"/>
      <c r="JI56" s="51"/>
      <c r="JJ56" s="51"/>
      <c r="JK56" s="51"/>
      <c r="JL56" s="51"/>
      <c r="JM56" s="51"/>
      <c r="JN56" s="51"/>
      <c r="JO56" s="51"/>
      <c r="JP56" s="51"/>
      <c r="JQ56" s="51"/>
      <c r="JR56" s="51"/>
      <c r="JS56" s="51"/>
      <c r="JT56" s="51"/>
      <c r="JU56" s="51"/>
      <c r="JV56" s="51"/>
      <c r="JW56" s="51"/>
      <c r="JX56" s="51"/>
      <c r="JY56" s="51"/>
      <c r="JZ56" s="51"/>
      <c r="KA56" s="51"/>
      <c r="KB56" s="51"/>
      <c r="KC56" s="51"/>
      <c r="KD56" s="51"/>
      <c r="KE56" s="51"/>
      <c r="KF56" s="51"/>
      <c r="KG56" s="51"/>
      <c r="KH56" s="51"/>
      <c r="KI56" s="51"/>
      <c r="KJ56" s="51"/>
      <c r="KK56" s="51"/>
      <c r="KL56" s="51"/>
      <c r="KM56" s="51"/>
      <c r="KN56" s="51"/>
      <c r="KO56" s="51"/>
      <c r="KP56" s="51"/>
      <c r="KQ56" s="51"/>
      <c r="KR56" s="51"/>
      <c r="KS56" s="51"/>
      <c r="KT56" s="51"/>
      <c r="KU56" s="51"/>
      <c r="KV56" s="51"/>
      <c r="KW56" s="51"/>
      <c r="KX56" s="51"/>
      <c r="KY56" s="51"/>
      <c r="KZ56" s="51"/>
      <c r="LA56" s="51"/>
      <c r="LB56" s="51"/>
      <c r="LC56" s="51"/>
      <c r="LD56" s="51"/>
      <c r="LE56" s="51"/>
      <c r="LF56" s="51"/>
      <c r="LG56" s="51"/>
      <c r="LH56" s="51"/>
      <c r="LI56" s="51"/>
      <c r="LJ56" s="51"/>
      <c r="LK56" s="51"/>
      <c r="LL56" s="51"/>
      <c r="LM56" s="51"/>
      <c r="LN56" s="51"/>
      <c r="LO56" s="51"/>
      <c r="LP56" s="51"/>
      <c r="LQ56" s="51"/>
      <c r="LR56" s="51"/>
      <c r="LS56" s="51"/>
      <c r="LT56" s="51"/>
      <c r="LU56" s="51"/>
      <c r="LV56" s="51"/>
      <c r="LW56" s="51"/>
      <c r="LX56" s="51"/>
      <c r="LY56" s="51"/>
      <c r="LZ56" s="51"/>
      <c r="MA56" s="51"/>
      <c r="MB56" s="51"/>
      <c r="MC56" s="51"/>
      <c r="MD56" s="51"/>
      <c r="ME56" s="51"/>
      <c r="MF56" s="51"/>
      <c r="MG56" s="51"/>
      <c r="MH56" s="51"/>
      <c r="MI56" s="51"/>
      <c r="MJ56" s="51"/>
      <c r="MK56" s="51"/>
      <c r="ML56" s="51"/>
      <c r="MM56" s="51"/>
      <c r="MN56" s="51"/>
      <c r="MO56" s="51"/>
      <c r="MP56" s="51"/>
      <c r="MQ56" s="51"/>
      <c r="MR56" s="51"/>
      <c r="MS56" s="51"/>
      <c r="MT56" s="51"/>
      <c r="MU56" s="51"/>
      <c r="MV56" s="51"/>
      <c r="MW56" s="51"/>
      <c r="MX56" s="51"/>
      <c r="MY56" s="51"/>
      <c r="MZ56" s="51"/>
      <c r="NA56" s="51"/>
      <c r="NB56" s="51"/>
      <c r="NC56" s="51"/>
      <c r="ND56" s="51"/>
      <c r="NE56" s="51"/>
      <c r="NF56" s="51"/>
      <c r="NG56" s="51"/>
      <c r="NH56" s="51"/>
      <c r="NI56" s="51"/>
      <c r="NJ56" s="51"/>
      <c r="NK56" s="51"/>
      <c r="NL56" s="51"/>
      <c r="NM56" s="51"/>
      <c r="NN56" s="51"/>
      <c r="NO56" s="51"/>
      <c r="NP56" s="51"/>
      <c r="NQ56" s="51"/>
      <c r="NR56" s="51"/>
      <c r="NS56" s="51"/>
      <c r="NT56" s="51"/>
      <c r="NU56" s="51"/>
      <c r="NV56" s="51"/>
      <c r="NW56" s="51"/>
      <c r="NX56" s="51"/>
      <c r="NY56" s="51"/>
      <c r="NZ56" s="51"/>
      <c r="OA56" s="51"/>
      <c r="OB56" s="51"/>
      <c r="OC56" s="51"/>
      <c r="OD56" s="51"/>
      <c r="OE56" s="51"/>
      <c r="OF56" s="51"/>
      <c r="OG56" s="51"/>
      <c r="OH56" s="51"/>
      <c r="OI56" s="51"/>
      <c r="OJ56" s="51"/>
      <c r="OK56" s="51"/>
      <c r="OL56" s="51"/>
      <c r="OM56" s="51"/>
      <c r="ON56" s="51"/>
      <c r="OO56" s="51"/>
      <c r="OP56" s="51"/>
      <c r="OQ56" s="51"/>
      <c r="OR56" s="51"/>
      <c r="OS56" s="51"/>
      <c r="OT56" s="51"/>
      <c r="OU56" s="51"/>
      <c r="OV56" s="51"/>
      <c r="OW56" s="51"/>
      <c r="OX56" s="51"/>
      <c r="OY56" s="51"/>
      <c r="OZ56" s="51"/>
      <c r="PA56" s="51"/>
      <c r="PB56" s="51"/>
      <c r="PC56" s="51"/>
      <c r="PD56" s="51"/>
      <c r="PE56" s="51"/>
      <c r="PF56" s="51"/>
      <c r="PG56" s="51"/>
      <c r="PH56" s="51"/>
      <c r="PI56" s="51"/>
      <c r="PJ56" s="51"/>
      <c r="PK56" s="51"/>
      <c r="PL56" s="51"/>
      <c r="PM56" s="51"/>
      <c r="PN56" s="51"/>
      <c r="PO56" s="51"/>
      <c r="PP56" s="51"/>
      <c r="PQ56" s="51"/>
      <c r="PR56" s="51"/>
      <c r="PS56" s="51"/>
      <c r="PT56" s="51"/>
      <c r="PU56" s="51"/>
      <c r="PV56" s="51"/>
      <c r="PW56" s="51"/>
      <c r="PX56" s="51"/>
      <c r="PY56" s="51"/>
      <c r="PZ56" s="51"/>
      <c r="QA56" s="51"/>
      <c r="QB56" s="51"/>
      <c r="QC56" s="51"/>
      <c r="QD56" s="51"/>
      <c r="QE56" s="51"/>
      <c r="QF56" s="51"/>
      <c r="QG56" s="51"/>
      <c r="QH56" s="51"/>
      <c r="QI56" s="51"/>
      <c r="QJ56" s="51"/>
      <c r="QK56" s="51"/>
      <c r="QL56" s="51"/>
      <c r="QM56" s="51"/>
      <c r="QN56" s="51"/>
      <c r="QO56" s="51"/>
      <c r="QP56" s="51"/>
      <c r="QQ56" s="51"/>
      <c r="QR56" s="51"/>
      <c r="QS56" s="51"/>
      <c r="QT56" s="51"/>
      <c r="QU56" s="51"/>
      <c r="QV56" s="51"/>
      <c r="QW56" s="51"/>
      <c r="QX56" s="51"/>
      <c r="QY56" s="51"/>
      <c r="QZ56" s="51"/>
      <c r="RA56" s="51"/>
      <c r="RB56" s="51"/>
      <c r="RC56" s="51"/>
      <c r="RD56" s="51"/>
      <c r="RE56" s="51"/>
      <c r="RF56" s="51"/>
      <c r="RG56" s="51"/>
      <c r="RH56" s="51"/>
      <c r="RI56" s="51"/>
      <c r="RJ56" s="51"/>
      <c r="RK56" s="51"/>
      <c r="RL56" s="51"/>
      <c r="RM56" s="51"/>
      <c r="RN56" s="51"/>
      <c r="RO56" s="51"/>
      <c r="RP56" s="51"/>
      <c r="RQ56" s="51"/>
      <c r="RR56" s="51"/>
      <c r="RS56" s="51"/>
      <c r="RT56" s="51"/>
      <c r="RU56" s="51"/>
      <c r="RV56" s="51"/>
      <c r="RW56" s="51"/>
      <c r="RX56" s="51"/>
      <c r="RY56" s="51"/>
      <c r="RZ56" s="51"/>
      <c r="SA56" s="51"/>
      <c r="SB56" s="51"/>
      <c r="SC56" s="51"/>
      <c r="SD56" s="51"/>
      <c r="SE56" s="51"/>
      <c r="SF56" s="51"/>
      <c r="SG56" s="51"/>
      <c r="SH56" s="51"/>
      <c r="SI56" s="51"/>
      <c r="SJ56" s="51"/>
      <c r="SK56" s="51"/>
      <c r="SL56" s="51"/>
      <c r="SM56" s="51"/>
      <c r="SN56" s="51"/>
      <c r="SO56" s="51"/>
      <c r="SP56" s="51"/>
      <c r="SQ56" s="51"/>
      <c r="SR56" s="51"/>
      <c r="SS56" s="51"/>
      <c r="ST56" s="51"/>
      <c r="SU56" s="51"/>
      <c r="SV56" s="51"/>
      <c r="SW56" s="51"/>
      <c r="SX56" s="51"/>
      <c r="SY56" s="51"/>
      <c r="SZ56" s="51"/>
      <c r="TA56" s="51"/>
      <c r="TB56" s="51"/>
      <c r="TC56" s="51"/>
      <c r="TD56" s="51"/>
      <c r="TE56" s="51"/>
      <c r="TF56" s="51"/>
      <c r="TG56" s="51"/>
      <c r="TH56" s="51"/>
      <c r="TI56" s="51"/>
      <c r="TJ56" s="51"/>
      <c r="TK56" s="51"/>
      <c r="TL56" s="51"/>
      <c r="TM56" s="51"/>
      <c r="TN56" s="51"/>
      <c r="TO56" s="51"/>
      <c r="TP56" s="51"/>
      <c r="TQ56" s="51"/>
      <c r="TR56" s="51"/>
      <c r="TS56" s="51"/>
      <c r="TT56" s="51"/>
      <c r="TU56" s="51"/>
      <c r="TV56" s="51"/>
      <c r="TW56" s="51"/>
      <c r="TX56" s="51"/>
      <c r="TY56" s="51"/>
      <c r="TZ56" s="51"/>
      <c r="UA56" s="51"/>
      <c r="UB56" s="51"/>
      <c r="UC56" s="51"/>
      <c r="UD56" s="51"/>
      <c r="UE56" s="51"/>
      <c r="UF56" s="51"/>
      <c r="UG56" s="51"/>
      <c r="UH56" s="51"/>
      <c r="UI56" s="51"/>
      <c r="UJ56" s="51"/>
      <c r="UK56" s="51"/>
      <c r="UL56" s="51"/>
      <c r="UM56" s="51"/>
    </row>
    <row r="57" spans="1:559" s="34" customFormat="1">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c r="BI57" s="51"/>
      <c r="BJ57" s="51"/>
      <c r="BK57" s="51"/>
      <c r="BL57" s="51"/>
      <c r="BM57" s="51"/>
      <c r="BN57" s="51"/>
      <c r="BO57" s="51"/>
      <c r="BP57" s="51"/>
      <c r="BQ57" s="51"/>
      <c r="BR57" s="51"/>
      <c r="BS57" s="51"/>
      <c r="BT57" s="51"/>
      <c r="BU57" s="51"/>
      <c r="BV57" s="51"/>
      <c r="BW57" s="51"/>
      <c r="BX57" s="51"/>
      <c r="BY57" s="51"/>
      <c r="BZ57" s="51"/>
      <c r="CA57" s="51"/>
      <c r="CB57" s="51"/>
      <c r="CC57" s="51"/>
      <c r="CD57" s="51"/>
      <c r="CE57" s="51"/>
      <c r="CF57" s="51"/>
      <c r="CG57" s="51"/>
      <c r="CH57" s="51"/>
      <c r="CI57" s="51"/>
      <c r="CJ57" s="51"/>
      <c r="CK57" s="51"/>
      <c r="CL57" s="51"/>
      <c r="CM57" s="51"/>
      <c r="CN57" s="51"/>
      <c r="CO57" s="51"/>
      <c r="CP57" s="51"/>
      <c r="CQ57" s="51"/>
      <c r="CR57" s="51"/>
      <c r="CS57" s="51"/>
      <c r="CT57" s="51"/>
      <c r="CU57" s="51"/>
      <c r="CV57" s="51"/>
      <c r="CW57" s="51"/>
      <c r="CX57" s="51"/>
      <c r="CY57" s="51"/>
      <c r="CZ57" s="51"/>
      <c r="DA57" s="51"/>
      <c r="DB57" s="51"/>
      <c r="DC57" s="51"/>
      <c r="DD57" s="51"/>
      <c r="DE57" s="51"/>
      <c r="DF57" s="51"/>
      <c r="DG57" s="51"/>
      <c r="DH57" s="51"/>
      <c r="DI57" s="51"/>
      <c r="DJ57" s="51"/>
      <c r="DK57" s="51"/>
      <c r="DL57" s="51"/>
      <c r="DM57" s="51"/>
      <c r="DN57" s="51"/>
      <c r="DO57" s="51"/>
      <c r="DP57" s="51"/>
      <c r="DQ57" s="51"/>
      <c r="DR57" s="51"/>
      <c r="DS57" s="51"/>
      <c r="DT57" s="51"/>
      <c r="DU57" s="51"/>
      <c r="DV57" s="51"/>
      <c r="DW57" s="51"/>
      <c r="DX57" s="51"/>
      <c r="DY57" s="51"/>
      <c r="DZ57" s="51"/>
      <c r="EA57" s="51"/>
      <c r="EB57" s="51"/>
      <c r="EC57" s="51"/>
      <c r="ED57" s="51"/>
      <c r="EE57" s="51"/>
      <c r="EF57" s="51"/>
      <c r="EG57" s="51"/>
      <c r="EH57" s="51"/>
      <c r="EI57" s="51"/>
      <c r="EJ57" s="51"/>
      <c r="EK57" s="51"/>
      <c r="EL57" s="51"/>
      <c r="EM57" s="51"/>
      <c r="EN57" s="51"/>
      <c r="EO57" s="51"/>
      <c r="EP57" s="51"/>
      <c r="EQ57" s="51"/>
      <c r="ER57" s="51"/>
      <c r="ES57" s="51"/>
      <c r="ET57" s="51"/>
      <c r="EU57" s="51"/>
      <c r="EV57" s="51"/>
      <c r="EW57" s="51"/>
      <c r="EX57" s="51"/>
      <c r="EY57" s="51"/>
      <c r="EZ57" s="51"/>
      <c r="FA57" s="51"/>
      <c r="FB57" s="51"/>
      <c r="FC57" s="51"/>
      <c r="FD57" s="51"/>
      <c r="FE57" s="51"/>
      <c r="FF57" s="51"/>
      <c r="FG57" s="51"/>
      <c r="FH57" s="51"/>
      <c r="FI57" s="51"/>
      <c r="FJ57" s="51"/>
      <c r="FK57" s="51"/>
      <c r="FL57" s="51"/>
      <c r="FM57" s="51"/>
      <c r="FN57" s="51"/>
      <c r="FO57" s="51"/>
      <c r="FP57" s="51"/>
      <c r="FQ57" s="51"/>
      <c r="FR57" s="51"/>
      <c r="FS57" s="51"/>
      <c r="FT57" s="51"/>
      <c r="FU57" s="51"/>
      <c r="FV57" s="51"/>
      <c r="FW57" s="51"/>
      <c r="FX57" s="51"/>
      <c r="FY57" s="51"/>
      <c r="FZ57" s="51"/>
      <c r="GA57" s="51"/>
      <c r="GB57" s="51"/>
      <c r="GC57" s="51"/>
      <c r="GD57" s="51"/>
      <c r="GE57" s="51"/>
      <c r="GF57" s="51"/>
      <c r="GG57" s="51"/>
      <c r="GH57" s="51"/>
      <c r="GI57" s="51"/>
      <c r="GJ57" s="51"/>
      <c r="GK57" s="51"/>
      <c r="GL57" s="51"/>
      <c r="GM57" s="51"/>
      <c r="GN57" s="51"/>
      <c r="GO57" s="51"/>
      <c r="GP57" s="51"/>
      <c r="GQ57" s="51"/>
      <c r="GR57" s="51"/>
      <c r="GS57" s="51"/>
      <c r="GT57" s="51"/>
      <c r="GU57" s="51"/>
      <c r="GV57" s="51"/>
      <c r="GW57" s="51"/>
      <c r="GX57" s="51"/>
      <c r="GY57" s="51"/>
      <c r="GZ57" s="51"/>
      <c r="HA57" s="51"/>
      <c r="HB57" s="51"/>
      <c r="HC57" s="51"/>
      <c r="HD57" s="51"/>
      <c r="HE57" s="51"/>
      <c r="HF57" s="51"/>
      <c r="HG57" s="51"/>
      <c r="HH57" s="51"/>
      <c r="HI57" s="51"/>
      <c r="HJ57" s="51"/>
      <c r="HK57" s="51"/>
      <c r="HL57" s="51"/>
      <c r="HM57" s="51"/>
      <c r="HN57" s="51"/>
      <c r="HO57" s="51"/>
      <c r="HP57" s="51"/>
      <c r="HQ57" s="51"/>
      <c r="HR57" s="51"/>
      <c r="HS57" s="51"/>
      <c r="HT57" s="51"/>
      <c r="HU57" s="51"/>
      <c r="HV57" s="51"/>
      <c r="HW57" s="51"/>
      <c r="HX57" s="51"/>
      <c r="HY57" s="51"/>
      <c r="HZ57" s="51"/>
      <c r="IA57" s="51"/>
      <c r="IB57" s="51"/>
      <c r="IC57" s="51"/>
      <c r="ID57" s="51"/>
      <c r="IE57" s="51"/>
      <c r="IF57" s="51"/>
      <c r="IG57" s="51"/>
      <c r="IH57" s="51"/>
      <c r="II57" s="51"/>
      <c r="IJ57" s="51"/>
      <c r="IK57" s="51"/>
      <c r="IL57" s="51"/>
      <c r="IM57" s="51"/>
      <c r="IN57" s="51"/>
      <c r="IO57" s="51"/>
      <c r="IP57" s="51"/>
      <c r="IQ57" s="51"/>
      <c r="IR57" s="51"/>
      <c r="IS57" s="51"/>
      <c r="IT57" s="51"/>
      <c r="IU57" s="51"/>
      <c r="IV57" s="51"/>
      <c r="IW57" s="51"/>
      <c r="IX57" s="51"/>
      <c r="IY57" s="51"/>
      <c r="IZ57" s="51"/>
      <c r="JA57" s="51"/>
      <c r="JB57" s="51"/>
      <c r="JC57" s="51"/>
      <c r="JD57" s="51"/>
      <c r="JE57" s="51"/>
      <c r="JF57" s="51"/>
      <c r="JG57" s="51"/>
      <c r="JH57" s="51"/>
      <c r="JI57" s="51"/>
      <c r="JJ57" s="51"/>
      <c r="JK57" s="51"/>
      <c r="JL57" s="51"/>
      <c r="JM57" s="51"/>
      <c r="JN57" s="51"/>
      <c r="JO57" s="51"/>
      <c r="JP57" s="51"/>
      <c r="JQ57" s="51"/>
      <c r="JR57" s="51"/>
      <c r="JS57" s="51"/>
      <c r="JT57" s="51"/>
      <c r="JU57" s="51"/>
      <c r="JV57" s="51"/>
      <c r="JW57" s="51"/>
      <c r="JX57" s="51"/>
      <c r="JY57" s="51"/>
      <c r="JZ57" s="51"/>
      <c r="KA57" s="51"/>
      <c r="KB57" s="51"/>
      <c r="KC57" s="51"/>
      <c r="KD57" s="51"/>
      <c r="KE57" s="51"/>
      <c r="KF57" s="51"/>
      <c r="KG57" s="51"/>
      <c r="KH57" s="51"/>
      <c r="KI57" s="51"/>
      <c r="KJ57" s="51"/>
      <c r="KK57" s="51"/>
      <c r="KL57" s="51"/>
      <c r="KM57" s="51"/>
      <c r="KN57" s="51"/>
      <c r="KO57" s="51"/>
      <c r="KP57" s="51"/>
      <c r="KQ57" s="51"/>
      <c r="KR57" s="51"/>
      <c r="KS57" s="51"/>
      <c r="KT57" s="51"/>
      <c r="KU57" s="51"/>
      <c r="KV57" s="51"/>
      <c r="KW57" s="51"/>
      <c r="KX57" s="51"/>
      <c r="KY57" s="51"/>
      <c r="KZ57" s="51"/>
      <c r="LA57" s="51"/>
      <c r="LB57" s="51"/>
      <c r="LC57" s="51"/>
      <c r="LD57" s="51"/>
      <c r="LE57" s="51"/>
      <c r="LF57" s="51"/>
      <c r="LG57" s="51"/>
      <c r="LH57" s="51"/>
      <c r="LI57" s="51"/>
      <c r="LJ57" s="51"/>
      <c r="LK57" s="51"/>
      <c r="LL57" s="51"/>
      <c r="LM57" s="51"/>
      <c r="LN57" s="51"/>
      <c r="LO57" s="51"/>
      <c r="LP57" s="51"/>
      <c r="LQ57" s="51"/>
      <c r="LR57" s="51"/>
      <c r="LS57" s="51"/>
      <c r="LT57" s="51"/>
      <c r="LU57" s="51"/>
      <c r="LV57" s="51"/>
      <c r="LW57" s="51"/>
      <c r="LX57" s="51"/>
      <c r="LY57" s="51"/>
      <c r="LZ57" s="51"/>
      <c r="MA57" s="51"/>
      <c r="MB57" s="51"/>
      <c r="MC57" s="51"/>
      <c r="MD57" s="51"/>
      <c r="ME57" s="51"/>
      <c r="MF57" s="51"/>
      <c r="MG57" s="51"/>
      <c r="MH57" s="51"/>
      <c r="MI57" s="51"/>
      <c r="MJ57" s="51"/>
      <c r="MK57" s="51"/>
      <c r="ML57" s="51"/>
      <c r="MM57" s="51"/>
      <c r="MN57" s="51"/>
      <c r="MO57" s="51"/>
      <c r="MP57" s="51"/>
      <c r="MQ57" s="51"/>
      <c r="MR57" s="51"/>
      <c r="MS57" s="51"/>
      <c r="MT57" s="51"/>
      <c r="MU57" s="51"/>
      <c r="MV57" s="51"/>
      <c r="MW57" s="51"/>
      <c r="MX57" s="51"/>
      <c r="MY57" s="51"/>
      <c r="MZ57" s="51"/>
      <c r="NA57" s="51"/>
      <c r="NB57" s="51"/>
      <c r="NC57" s="51"/>
      <c r="ND57" s="51"/>
      <c r="NE57" s="51"/>
      <c r="NF57" s="51"/>
      <c r="NG57" s="51"/>
      <c r="NH57" s="51"/>
      <c r="NI57" s="51"/>
      <c r="NJ57" s="51"/>
      <c r="NK57" s="51"/>
      <c r="NL57" s="51"/>
      <c r="NM57" s="51"/>
      <c r="NN57" s="51"/>
      <c r="NO57" s="51"/>
      <c r="NP57" s="51"/>
      <c r="NQ57" s="51"/>
      <c r="NR57" s="51"/>
      <c r="NS57" s="51"/>
      <c r="NT57" s="51"/>
      <c r="NU57" s="51"/>
      <c r="NV57" s="51"/>
      <c r="NW57" s="51"/>
      <c r="NX57" s="51"/>
      <c r="NY57" s="51"/>
      <c r="NZ57" s="51"/>
      <c r="OA57" s="51"/>
      <c r="OB57" s="51"/>
      <c r="OC57" s="51"/>
      <c r="OD57" s="51"/>
      <c r="OE57" s="51"/>
      <c r="OF57" s="51"/>
      <c r="OG57" s="51"/>
      <c r="OH57" s="51"/>
      <c r="OI57" s="51"/>
      <c r="OJ57" s="51"/>
      <c r="OK57" s="51"/>
      <c r="OL57" s="51"/>
      <c r="OM57" s="51"/>
      <c r="ON57" s="51"/>
      <c r="OO57" s="51"/>
      <c r="OP57" s="51"/>
      <c r="OQ57" s="51"/>
      <c r="OR57" s="51"/>
      <c r="OS57" s="51"/>
      <c r="OT57" s="51"/>
      <c r="OU57" s="51"/>
      <c r="OV57" s="51"/>
      <c r="OW57" s="51"/>
      <c r="OX57" s="51"/>
      <c r="OY57" s="51"/>
      <c r="OZ57" s="51"/>
      <c r="PA57" s="51"/>
      <c r="PB57" s="51"/>
      <c r="PC57" s="51"/>
      <c r="PD57" s="51"/>
      <c r="PE57" s="51"/>
      <c r="PF57" s="51"/>
      <c r="PG57" s="51"/>
      <c r="PH57" s="51"/>
      <c r="PI57" s="51"/>
      <c r="PJ57" s="51"/>
      <c r="PK57" s="51"/>
      <c r="PL57" s="51"/>
      <c r="PM57" s="51"/>
      <c r="PN57" s="51"/>
      <c r="PO57" s="51"/>
      <c r="PP57" s="51"/>
      <c r="PQ57" s="51"/>
      <c r="PR57" s="51"/>
      <c r="PS57" s="51"/>
      <c r="PT57" s="51"/>
      <c r="PU57" s="51"/>
      <c r="PV57" s="51"/>
      <c r="PW57" s="51"/>
      <c r="PX57" s="51"/>
      <c r="PY57" s="51"/>
      <c r="PZ57" s="51"/>
      <c r="QA57" s="51"/>
      <c r="QB57" s="51"/>
      <c r="QC57" s="51"/>
      <c r="QD57" s="51"/>
      <c r="QE57" s="51"/>
      <c r="QF57" s="51"/>
      <c r="QG57" s="51"/>
      <c r="QH57" s="51"/>
      <c r="QI57" s="51"/>
      <c r="QJ57" s="51"/>
      <c r="QK57" s="51"/>
      <c r="QL57" s="51"/>
      <c r="QM57" s="51"/>
      <c r="QN57" s="51"/>
      <c r="QO57" s="51"/>
      <c r="QP57" s="51"/>
      <c r="QQ57" s="51"/>
      <c r="QR57" s="51"/>
      <c r="QS57" s="51"/>
      <c r="QT57" s="51"/>
      <c r="QU57" s="51"/>
      <c r="QV57" s="51"/>
      <c r="QW57" s="51"/>
      <c r="QX57" s="51"/>
      <c r="QY57" s="51"/>
      <c r="QZ57" s="51"/>
      <c r="RA57" s="51"/>
      <c r="RB57" s="51"/>
      <c r="RC57" s="51"/>
      <c r="RD57" s="51"/>
      <c r="RE57" s="51"/>
      <c r="RF57" s="51"/>
      <c r="RG57" s="51"/>
      <c r="RH57" s="51"/>
      <c r="RI57" s="51"/>
      <c r="RJ57" s="51"/>
      <c r="RK57" s="51"/>
      <c r="RL57" s="51"/>
      <c r="RM57" s="51"/>
      <c r="RN57" s="51"/>
      <c r="RO57" s="51"/>
      <c r="RP57" s="51"/>
      <c r="RQ57" s="51"/>
      <c r="RR57" s="51"/>
      <c r="RS57" s="51"/>
      <c r="RT57" s="51"/>
      <c r="RU57" s="51"/>
      <c r="RV57" s="51"/>
      <c r="RW57" s="51"/>
      <c r="RX57" s="51"/>
      <c r="RY57" s="51"/>
      <c r="RZ57" s="51"/>
      <c r="SA57" s="51"/>
      <c r="SB57" s="51"/>
      <c r="SC57" s="51"/>
      <c r="SD57" s="51"/>
      <c r="SE57" s="51"/>
      <c r="SF57" s="51"/>
      <c r="SG57" s="51"/>
      <c r="SH57" s="51"/>
      <c r="SI57" s="51"/>
      <c r="SJ57" s="51"/>
      <c r="SK57" s="51"/>
      <c r="SL57" s="51"/>
      <c r="SM57" s="51"/>
      <c r="SN57" s="51"/>
      <c r="SO57" s="51"/>
      <c r="SP57" s="51"/>
      <c r="SQ57" s="51"/>
      <c r="SR57" s="51"/>
      <c r="SS57" s="51"/>
      <c r="ST57" s="51"/>
      <c r="SU57" s="51"/>
      <c r="SV57" s="51"/>
      <c r="SW57" s="51"/>
      <c r="SX57" s="51"/>
      <c r="SY57" s="51"/>
      <c r="SZ57" s="51"/>
      <c r="TA57" s="51"/>
      <c r="TB57" s="51"/>
      <c r="TC57" s="51"/>
      <c r="TD57" s="51"/>
      <c r="TE57" s="51"/>
      <c r="TF57" s="51"/>
      <c r="TG57" s="51"/>
      <c r="TH57" s="51"/>
      <c r="TI57" s="51"/>
      <c r="TJ57" s="51"/>
      <c r="TK57" s="51"/>
      <c r="TL57" s="51"/>
      <c r="TM57" s="51"/>
      <c r="TN57" s="51"/>
      <c r="TO57" s="51"/>
      <c r="TP57" s="51"/>
      <c r="TQ57" s="51"/>
      <c r="TR57" s="51"/>
      <c r="TS57" s="51"/>
      <c r="TT57" s="51"/>
      <c r="TU57" s="51"/>
      <c r="TV57" s="51"/>
      <c r="TW57" s="51"/>
      <c r="TX57" s="51"/>
      <c r="TY57" s="51"/>
      <c r="TZ57" s="51"/>
      <c r="UA57" s="51"/>
      <c r="UB57" s="51"/>
      <c r="UC57" s="51"/>
      <c r="UD57" s="51"/>
      <c r="UE57" s="51"/>
      <c r="UF57" s="51"/>
      <c r="UG57" s="51"/>
      <c r="UH57" s="51"/>
      <c r="UI57" s="51"/>
      <c r="UJ57" s="51"/>
      <c r="UK57" s="51"/>
      <c r="UL57" s="51"/>
      <c r="UM57" s="51"/>
    </row>
    <row r="58" spans="1:559" s="34" customFormat="1">
      <c r="A58" s="51"/>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c r="BE58" s="51"/>
      <c r="BF58" s="51"/>
      <c r="BG58" s="51"/>
      <c r="BH58" s="51"/>
      <c r="BI58" s="51"/>
      <c r="BJ58" s="51"/>
      <c r="BK58" s="51"/>
      <c r="BL58" s="51"/>
      <c r="BM58" s="51"/>
      <c r="BN58" s="51"/>
      <c r="BO58" s="51"/>
      <c r="BP58" s="51"/>
      <c r="BQ58" s="51"/>
      <c r="BR58" s="51"/>
      <c r="BS58" s="51"/>
      <c r="BT58" s="51"/>
      <c r="BU58" s="51"/>
      <c r="BV58" s="51"/>
      <c r="BW58" s="51"/>
      <c r="BX58" s="51"/>
      <c r="BY58" s="51"/>
      <c r="BZ58" s="51"/>
      <c r="CA58" s="51"/>
      <c r="CB58" s="51"/>
      <c r="CC58" s="51"/>
      <c r="CD58" s="51"/>
      <c r="CE58" s="51"/>
      <c r="CF58" s="51"/>
      <c r="CG58" s="51"/>
      <c r="CH58" s="51"/>
      <c r="CI58" s="51"/>
      <c r="CJ58" s="51"/>
      <c r="CK58" s="51"/>
      <c r="CL58" s="51"/>
      <c r="CM58" s="51"/>
      <c r="CN58" s="51"/>
      <c r="CO58" s="51"/>
      <c r="CP58" s="51"/>
      <c r="CQ58" s="51"/>
      <c r="CR58" s="51"/>
      <c r="CS58" s="51"/>
      <c r="CT58" s="51"/>
      <c r="CU58" s="51"/>
      <c r="CV58" s="51"/>
      <c r="CW58" s="51"/>
      <c r="CX58" s="51"/>
      <c r="CY58" s="51"/>
      <c r="CZ58" s="51"/>
      <c r="DA58" s="51"/>
      <c r="DB58" s="51"/>
      <c r="DC58" s="51"/>
      <c r="DD58" s="51"/>
      <c r="DE58" s="51"/>
      <c r="DF58" s="51"/>
      <c r="DG58" s="51"/>
      <c r="DH58" s="51"/>
      <c r="DI58" s="51"/>
      <c r="DJ58" s="51"/>
      <c r="DK58" s="51"/>
      <c r="DL58" s="51"/>
      <c r="DM58" s="51"/>
      <c r="DN58" s="51"/>
      <c r="DO58" s="51"/>
      <c r="DP58" s="51"/>
      <c r="DQ58" s="51"/>
      <c r="DR58" s="51"/>
      <c r="DS58" s="51"/>
      <c r="DT58" s="51"/>
      <c r="DU58" s="51"/>
      <c r="DV58" s="51"/>
      <c r="DW58" s="51"/>
      <c r="DX58" s="51"/>
      <c r="DY58" s="51"/>
      <c r="DZ58" s="51"/>
      <c r="EA58" s="51"/>
      <c r="EB58" s="51"/>
      <c r="EC58" s="51"/>
      <c r="ED58" s="51"/>
      <c r="EE58" s="51"/>
      <c r="EF58" s="51"/>
      <c r="EG58" s="51"/>
      <c r="EH58" s="51"/>
      <c r="EI58" s="51"/>
      <c r="EJ58" s="51"/>
      <c r="EK58" s="51"/>
      <c r="EL58" s="51"/>
      <c r="EM58" s="51"/>
      <c r="EN58" s="51"/>
      <c r="EO58" s="51"/>
      <c r="EP58" s="51"/>
      <c r="EQ58" s="51"/>
      <c r="ER58" s="51"/>
      <c r="ES58" s="51"/>
      <c r="ET58" s="51"/>
      <c r="EU58" s="51"/>
      <c r="EV58" s="51"/>
      <c r="EW58" s="51"/>
      <c r="EX58" s="51"/>
      <c r="EY58" s="51"/>
      <c r="EZ58" s="51"/>
      <c r="FA58" s="51"/>
      <c r="FB58" s="51"/>
      <c r="FC58" s="51"/>
      <c r="FD58" s="51"/>
      <c r="FE58" s="51"/>
      <c r="FF58" s="51"/>
      <c r="FG58" s="51"/>
      <c r="FH58" s="51"/>
      <c r="FI58" s="51"/>
      <c r="FJ58" s="51"/>
      <c r="FK58" s="51"/>
      <c r="FL58" s="51"/>
      <c r="FM58" s="51"/>
      <c r="FN58" s="51"/>
      <c r="FO58" s="51"/>
      <c r="FP58" s="51"/>
      <c r="FQ58" s="51"/>
      <c r="FR58" s="51"/>
      <c r="FS58" s="51"/>
      <c r="FT58" s="51"/>
      <c r="FU58" s="51"/>
      <c r="FV58" s="51"/>
      <c r="FW58" s="51"/>
      <c r="FX58" s="51"/>
      <c r="FY58" s="51"/>
      <c r="FZ58" s="51"/>
      <c r="GA58" s="51"/>
      <c r="GB58" s="51"/>
      <c r="GC58" s="51"/>
      <c r="GD58" s="51"/>
      <c r="GE58" s="51"/>
      <c r="GF58" s="51"/>
      <c r="GG58" s="51"/>
      <c r="GH58" s="51"/>
      <c r="GI58" s="51"/>
      <c r="GJ58" s="51"/>
      <c r="GK58" s="51"/>
      <c r="GL58" s="51"/>
      <c r="GM58" s="51"/>
      <c r="GN58" s="51"/>
      <c r="GO58" s="51"/>
      <c r="GP58" s="51"/>
      <c r="GQ58" s="51"/>
      <c r="GR58" s="51"/>
      <c r="GS58" s="51"/>
      <c r="GT58" s="51"/>
      <c r="GU58" s="51"/>
      <c r="GV58" s="51"/>
      <c r="GW58" s="51"/>
      <c r="GX58" s="51"/>
      <c r="GY58" s="51"/>
      <c r="GZ58" s="51"/>
      <c r="HA58" s="51"/>
      <c r="HB58" s="51"/>
      <c r="HC58" s="51"/>
      <c r="HD58" s="51"/>
      <c r="HE58" s="51"/>
      <c r="HF58" s="51"/>
      <c r="HG58" s="51"/>
      <c r="HH58" s="51"/>
      <c r="HI58" s="51"/>
      <c r="HJ58" s="51"/>
      <c r="HK58" s="51"/>
      <c r="HL58" s="51"/>
      <c r="HM58" s="51"/>
      <c r="HN58" s="51"/>
      <c r="HO58" s="51"/>
      <c r="HP58" s="51"/>
      <c r="HQ58" s="51"/>
      <c r="HR58" s="51"/>
      <c r="HS58" s="51"/>
      <c r="HT58" s="51"/>
      <c r="HU58" s="51"/>
      <c r="HV58" s="51"/>
      <c r="HW58" s="51"/>
      <c r="HX58" s="51"/>
      <c r="HY58" s="51"/>
      <c r="HZ58" s="51"/>
      <c r="IA58" s="51"/>
      <c r="IB58" s="51"/>
      <c r="IC58" s="51"/>
      <c r="ID58" s="51"/>
      <c r="IE58" s="51"/>
      <c r="IF58" s="51"/>
      <c r="IG58" s="51"/>
      <c r="IH58" s="51"/>
      <c r="II58" s="51"/>
      <c r="IJ58" s="51"/>
      <c r="IK58" s="51"/>
      <c r="IL58" s="51"/>
      <c r="IM58" s="51"/>
      <c r="IN58" s="51"/>
      <c r="IO58" s="51"/>
      <c r="IP58" s="51"/>
      <c r="IQ58" s="51"/>
      <c r="IR58" s="51"/>
      <c r="IS58" s="51"/>
      <c r="IT58" s="51"/>
      <c r="IU58" s="51"/>
      <c r="IV58" s="51"/>
      <c r="IW58" s="51"/>
      <c r="IX58" s="51"/>
      <c r="IY58" s="51"/>
      <c r="IZ58" s="51"/>
      <c r="JA58" s="51"/>
      <c r="JB58" s="51"/>
      <c r="JC58" s="51"/>
      <c r="JD58" s="51"/>
      <c r="JE58" s="51"/>
      <c r="JF58" s="51"/>
      <c r="JG58" s="51"/>
      <c r="JH58" s="51"/>
      <c r="JI58" s="51"/>
      <c r="JJ58" s="51"/>
      <c r="JK58" s="51"/>
      <c r="JL58" s="51"/>
      <c r="JM58" s="51"/>
      <c r="JN58" s="51"/>
      <c r="JO58" s="51"/>
      <c r="JP58" s="51"/>
      <c r="JQ58" s="51"/>
      <c r="JR58" s="51"/>
      <c r="JS58" s="51"/>
      <c r="JT58" s="51"/>
      <c r="JU58" s="51"/>
      <c r="JV58" s="51"/>
      <c r="JW58" s="51"/>
      <c r="JX58" s="51"/>
      <c r="JY58" s="51"/>
      <c r="JZ58" s="51"/>
      <c r="KA58" s="51"/>
      <c r="KB58" s="51"/>
      <c r="KC58" s="51"/>
      <c r="KD58" s="51"/>
      <c r="KE58" s="51"/>
      <c r="KF58" s="51"/>
      <c r="KG58" s="51"/>
      <c r="KH58" s="51"/>
      <c r="KI58" s="51"/>
      <c r="KJ58" s="51"/>
      <c r="KK58" s="51"/>
      <c r="KL58" s="51"/>
      <c r="KM58" s="51"/>
      <c r="KN58" s="51"/>
      <c r="KO58" s="51"/>
      <c r="KP58" s="51"/>
      <c r="KQ58" s="51"/>
      <c r="KR58" s="51"/>
      <c r="KS58" s="51"/>
      <c r="KT58" s="51"/>
      <c r="KU58" s="51"/>
      <c r="KV58" s="51"/>
      <c r="KW58" s="51"/>
      <c r="KX58" s="51"/>
      <c r="KY58" s="51"/>
      <c r="KZ58" s="51"/>
      <c r="LA58" s="51"/>
      <c r="LB58" s="51"/>
      <c r="LC58" s="51"/>
      <c r="LD58" s="51"/>
      <c r="LE58" s="51"/>
      <c r="LF58" s="51"/>
      <c r="LG58" s="51"/>
      <c r="LH58" s="51"/>
      <c r="LI58" s="51"/>
      <c r="LJ58" s="51"/>
      <c r="LK58" s="51"/>
      <c r="LL58" s="51"/>
      <c r="LM58" s="51"/>
      <c r="LN58" s="51"/>
      <c r="LO58" s="51"/>
      <c r="LP58" s="51"/>
      <c r="LQ58" s="51"/>
      <c r="LR58" s="51"/>
      <c r="LS58" s="51"/>
      <c r="LT58" s="51"/>
      <c r="LU58" s="51"/>
      <c r="LV58" s="51"/>
      <c r="LW58" s="51"/>
      <c r="LX58" s="51"/>
      <c r="LY58" s="51"/>
      <c r="LZ58" s="51"/>
      <c r="MA58" s="51"/>
      <c r="MB58" s="51"/>
      <c r="MC58" s="51"/>
      <c r="MD58" s="51"/>
      <c r="ME58" s="51"/>
      <c r="MF58" s="51"/>
      <c r="MG58" s="51"/>
      <c r="MH58" s="51"/>
      <c r="MI58" s="51"/>
      <c r="MJ58" s="51"/>
      <c r="MK58" s="51"/>
      <c r="ML58" s="51"/>
      <c r="MM58" s="51"/>
      <c r="MN58" s="51"/>
      <c r="MO58" s="51"/>
      <c r="MP58" s="51"/>
      <c r="MQ58" s="51"/>
      <c r="MR58" s="51"/>
      <c r="MS58" s="51"/>
      <c r="MT58" s="51"/>
      <c r="MU58" s="51"/>
      <c r="MV58" s="51"/>
      <c r="MW58" s="51"/>
      <c r="MX58" s="51"/>
      <c r="MY58" s="51"/>
      <c r="MZ58" s="51"/>
      <c r="NA58" s="51"/>
      <c r="NB58" s="51"/>
      <c r="NC58" s="51"/>
      <c r="ND58" s="51"/>
      <c r="NE58" s="51"/>
      <c r="NF58" s="51"/>
      <c r="NG58" s="51"/>
      <c r="NH58" s="51"/>
      <c r="NI58" s="51"/>
      <c r="NJ58" s="51"/>
      <c r="NK58" s="51"/>
      <c r="NL58" s="51"/>
      <c r="NM58" s="51"/>
      <c r="NN58" s="51"/>
      <c r="NO58" s="51"/>
      <c r="NP58" s="51"/>
      <c r="NQ58" s="51"/>
      <c r="NR58" s="51"/>
      <c r="NS58" s="51"/>
      <c r="NT58" s="51"/>
      <c r="NU58" s="51"/>
      <c r="NV58" s="51"/>
      <c r="NW58" s="51"/>
      <c r="NX58" s="51"/>
      <c r="NY58" s="51"/>
      <c r="NZ58" s="51"/>
      <c r="OA58" s="51"/>
      <c r="OB58" s="51"/>
      <c r="OC58" s="51"/>
      <c r="OD58" s="51"/>
      <c r="OE58" s="51"/>
      <c r="OF58" s="51"/>
      <c r="OG58" s="51"/>
      <c r="OH58" s="51"/>
      <c r="OI58" s="51"/>
      <c r="OJ58" s="51"/>
      <c r="OK58" s="51"/>
      <c r="OL58" s="51"/>
      <c r="OM58" s="51"/>
      <c r="ON58" s="51"/>
      <c r="OO58" s="51"/>
      <c r="OP58" s="51"/>
      <c r="OQ58" s="51"/>
      <c r="OR58" s="51"/>
      <c r="OS58" s="51"/>
      <c r="OT58" s="51"/>
      <c r="OU58" s="51"/>
      <c r="OV58" s="51"/>
      <c r="OW58" s="51"/>
      <c r="OX58" s="51"/>
      <c r="OY58" s="51"/>
      <c r="OZ58" s="51"/>
      <c r="PA58" s="51"/>
      <c r="PB58" s="51"/>
      <c r="PC58" s="51"/>
      <c r="PD58" s="51"/>
      <c r="PE58" s="51"/>
      <c r="PF58" s="51"/>
      <c r="PG58" s="51"/>
      <c r="PH58" s="51"/>
      <c r="PI58" s="51"/>
      <c r="PJ58" s="51"/>
      <c r="PK58" s="51"/>
      <c r="PL58" s="51"/>
      <c r="PM58" s="51"/>
      <c r="PN58" s="51"/>
      <c r="PO58" s="51"/>
      <c r="PP58" s="51"/>
      <c r="PQ58" s="51"/>
      <c r="PR58" s="51"/>
      <c r="PS58" s="51"/>
      <c r="PT58" s="51"/>
      <c r="PU58" s="51"/>
      <c r="PV58" s="51"/>
      <c r="PW58" s="51"/>
      <c r="PX58" s="51"/>
      <c r="PY58" s="51"/>
      <c r="PZ58" s="51"/>
      <c r="QA58" s="51"/>
      <c r="QB58" s="51"/>
      <c r="QC58" s="51"/>
      <c r="QD58" s="51"/>
      <c r="QE58" s="51"/>
      <c r="QF58" s="51"/>
      <c r="QG58" s="51"/>
      <c r="QH58" s="51"/>
      <c r="QI58" s="51"/>
      <c r="QJ58" s="51"/>
      <c r="QK58" s="51"/>
      <c r="QL58" s="51"/>
      <c r="QM58" s="51"/>
      <c r="QN58" s="51"/>
      <c r="QO58" s="51"/>
      <c r="QP58" s="51"/>
      <c r="QQ58" s="51"/>
      <c r="QR58" s="51"/>
      <c r="QS58" s="51"/>
      <c r="QT58" s="51"/>
      <c r="QU58" s="51"/>
      <c r="QV58" s="51"/>
      <c r="QW58" s="51"/>
      <c r="QX58" s="51"/>
      <c r="QY58" s="51"/>
      <c r="QZ58" s="51"/>
      <c r="RA58" s="51"/>
      <c r="RB58" s="51"/>
      <c r="RC58" s="51"/>
      <c r="RD58" s="51"/>
      <c r="RE58" s="51"/>
      <c r="RF58" s="51"/>
      <c r="RG58" s="51"/>
      <c r="RH58" s="51"/>
      <c r="RI58" s="51"/>
      <c r="RJ58" s="51"/>
      <c r="RK58" s="51"/>
      <c r="RL58" s="51"/>
      <c r="RM58" s="51"/>
      <c r="RN58" s="51"/>
      <c r="RO58" s="51"/>
      <c r="RP58" s="51"/>
      <c r="RQ58" s="51"/>
      <c r="RR58" s="51"/>
      <c r="RS58" s="51"/>
      <c r="RT58" s="51"/>
      <c r="RU58" s="51"/>
      <c r="RV58" s="51"/>
      <c r="RW58" s="51"/>
      <c r="RX58" s="51"/>
      <c r="RY58" s="51"/>
      <c r="RZ58" s="51"/>
      <c r="SA58" s="51"/>
      <c r="SB58" s="51"/>
      <c r="SC58" s="51"/>
      <c r="SD58" s="51"/>
      <c r="SE58" s="51"/>
      <c r="SF58" s="51"/>
      <c r="SG58" s="51"/>
      <c r="SH58" s="51"/>
      <c r="SI58" s="51"/>
      <c r="SJ58" s="51"/>
      <c r="SK58" s="51"/>
      <c r="SL58" s="51"/>
      <c r="SM58" s="51"/>
      <c r="SN58" s="51"/>
      <c r="SO58" s="51"/>
      <c r="SP58" s="51"/>
      <c r="SQ58" s="51"/>
      <c r="SR58" s="51"/>
      <c r="SS58" s="51"/>
      <c r="ST58" s="51"/>
      <c r="SU58" s="51"/>
      <c r="SV58" s="51"/>
      <c r="SW58" s="51"/>
      <c r="SX58" s="51"/>
      <c r="SY58" s="51"/>
      <c r="SZ58" s="51"/>
      <c r="TA58" s="51"/>
      <c r="TB58" s="51"/>
      <c r="TC58" s="51"/>
      <c r="TD58" s="51"/>
      <c r="TE58" s="51"/>
      <c r="TF58" s="51"/>
      <c r="TG58" s="51"/>
      <c r="TH58" s="51"/>
      <c r="TI58" s="51"/>
      <c r="TJ58" s="51"/>
      <c r="TK58" s="51"/>
      <c r="TL58" s="51"/>
      <c r="TM58" s="51"/>
      <c r="TN58" s="51"/>
      <c r="TO58" s="51"/>
      <c r="TP58" s="51"/>
      <c r="TQ58" s="51"/>
      <c r="TR58" s="51"/>
      <c r="TS58" s="51"/>
      <c r="TT58" s="51"/>
      <c r="TU58" s="51"/>
      <c r="TV58" s="51"/>
      <c r="TW58" s="51"/>
      <c r="TX58" s="51"/>
      <c r="TY58" s="51"/>
      <c r="TZ58" s="51"/>
      <c r="UA58" s="51"/>
      <c r="UB58" s="51"/>
      <c r="UC58" s="51"/>
      <c r="UD58" s="51"/>
      <c r="UE58" s="51"/>
      <c r="UF58" s="51"/>
      <c r="UG58" s="51"/>
      <c r="UH58" s="51"/>
      <c r="UI58" s="51"/>
      <c r="UJ58" s="51"/>
      <c r="UK58" s="51"/>
      <c r="UL58" s="51"/>
      <c r="UM58" s="51"/>
    </row>
    <row r="59" spans="1:559" s="34" customFormat="1" ht="14.25" customHeight="1">
      <c r="A59" s="51"/>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c r="BG59" s="51"/>
      <c r="BH59" s="51"/>
      <c r="BI59" s="51"/>
      <c r="BJ59" s="51"/>
      <c r="BK59" s="51"/>
      <c r="BL59" s="51"/>
      <c r="BM59" s="51"/>
      <c r="BN59" s="51"/>
      <c r="BO59" s="51"/>
      <c r="BP59" s="51"/>
      <c r="BQ59" s="51"/>
      <c r="BR59" s="51"/>
      <c r="BS59" s="51"/>
      <c r="BT59" s="51"/>
      <c r="BU59" s="51"/>
      <c r="BV59" s="51"/>
      <c r="BW59" s="51"/>
      <c r="BX59" s="51"/>
      <c r="BY59" s="51"/>
      <c r="BZ59" s="51"/>
      <c r="CA59" s="51"/>
      <c r="CB59" s="51"/>
      <c r="CC59" s="51"/>
      <c r="CD59" s="51"/>
      <c r="CE59" s="51"/>
      <c r="CF59" s="51"/>
      <c r="CG59" s="51"/>
      <c r="CH59" s="51"/>
      <c r="CI59" s="51"/>
      <c r="CJ59" s="51"/>
      <c r="CK59" s="51"/>
      <c r="CL59" s="51"/>
      <c r="CM59" s="51"/>
      <c r="CN59" s="51"/>
      <c r="CO59" s="51"/>
      <c r="CP59" s="51"/>
      <c r="CQ59" s="51"/>
      <c r="CR59" s="51"/>
      <c r="CS59" s="51"/>
      <c r="CT59" s="51"/>
      <c r="CU59" s="51"/>
      <c r="CV59" s="51"/>
      <c r="CW59" s="51"/>
      <c r="CX59" s="51"/>
      <c r="CY59" s="51"/>
      <c r="CZ59" s="51"/>
      <c r="DA59" s="51"/>
      <c r="DB59" s="51"/>
      <c r="DC59" s="51"/>
      <c r="DD59" s="51"/>
      <c r="DE59" s="51"/>
      <c r="DF59" s="51"/>
      <c r="DG59" s="51"/>
      <c r="DH59" s="51"/>
      <c r="DI59" s="51"/>
      <c r="DJ59" s="51"/>
      <c r="DK59" s="51"/>
      <c r="DL59" s="51"/>
      <c r="DM59" s="51"/>
      <c r="DN59" s="51"/>
      <c r="DO59" s="51"/>
      <c r="DP59" s="51"/>
      <c r="DQ59" s="51"/>
      <c r="DR59" s="51"/>
      <c r="DS59" s="51"/>
      <c r="DT59" s="51"/>
      <c r="DU59" s="51"/>
      <c r="DV59" s="51"/>
      <c r="DW59" s="51"/>
      <c r="DX59" s="51"/>
      <c r="DY59" s="51"/>
      <c r="DZ59" s="51"/>
      <c r="EA59" s="51"/>
      <c r="EB59" s="51"/>
      <c r="EC59" s="51"/>
      <c r="ED59" s="51"/>
      <c r="EE59" s="51"/>
      <c r="EF59" s="51"/>
      <c r="EG59" s="51"/>
      <c r="EH59" s="51"/>
      <c r="EI59" s="51"/>
      <c r="EJ59" s="51"/>
      <c r="EK59" s="51"/>
      <c r="EL59" s="51"/>
      <c r="EM59" s="51"/>
      <c r="EN59" s="51"/>
      <c r="EO59" s="51"/>
      <c r="EP59" s="51"/>
      <c r="EQ59" s="51"/>
      <c r="ER59" s="51"/>
      <c r="ES59" s="51"/>
      <c r="ET59" s="51"/>
      <c r="EU59" s="51"/>
      <c r="EV59" s="51"/>
      <c r="EW59" s="51"/>
      <c r="EX59" s="51"/>
      <c r="EY59" s="51"/>
      <c r="EZ59" s="51"/>
      <c r="FA59" s="51"/>
      <c r="FB59" s="51"/>
      <c r="FC59" s="51"/>
      <c r="FD59" s="51"/>
      <c r="FE59" s="51"/>
      <c r="FF59" s="51"/>
      <c r="FG59" s="51"/>
      <c r="FH59" s="51"/>
      <c r="FI59" s="51"/>
      <c r="FJ59" s="51"/>
      <c r="FK59" s="51"/>
      <c r="FL59" s="51"/>
      <c r="FM59" s="51"/>
      <c r="FN59" s="51"/>
      <c r="FO59" s="51"/>
      <c r="FP59" s="51"/>
      <c r="FQ59" s="51"/>
      <c r="FR59" s="51"/>
      <c r="FS59" s="51"/>
      <c r="FT59" s="51"/>
      <c r="FU59" s="51"/>
      <c r="FV59" s="51"/>
      <c r="FW59" s="51"/>
      <c r="FX59" s="51"/>
      <c r="FY59" s="51"/>
      <c r="FZ59" s="51"/>
      <c r="GA59" s="51"/>
      <c r="GB59" s="51"/>
      <c r="GC59" s="51"/>
      <c r="GD59" s="51"/>
      <c r="GE59" s="51"/>
      <c r="GF59" s="51"/>
      <c r="GG59" s="51"/>
      <c r="GH59" s="51"/>
      <c r="GI59" s="51"/>
      <c r="GJ59" s="51"/>
      <c r="GK59" s="51"/>
      <c r="GL59" s="51"/>
      <c r="GM59" s="51"/>
      <c r="GN59" s="51"/>
      <c r="GO59" s="51"/>
      <c r="GP59" s="51"/>
      <c r="GQ59" s="51"/>
      <c r="GR59" s="51"/>
      <c r="GS59" s="51"/>
      <c r="GT59" s="51"/>
      <c r="GU59" s="51"/>
      <c r="GV59" s="51"/>
      <c r="GW59" s="51"/>
      <c r="GX59" s="51"/>
      <c r="GY59" s="51"/>
      <c r="GZ59" s="51"/>
      <c r="HA59" s="51"/>
      <c r="HB59" s="51"/>
      <c r="HC59" s="51"/>
      <c r="HD59" s="51"/>
      <c r="HE59" s="51"/>
      <c r="HF59" s="51"/>
      <c r="HG59" s="51"/>
      <c r="HH59" s="51"/>
      <c r="HI59" s="51"/>
      <c r="HJ59" s="51"/>
      <c r="HK59" s="51"/>
      <c r="HL59" s="51"/>
      <c r="HM59" s="51"/>
      <c r="HN59" s="51"/>
      <c r="HO59" s="51"/>
      <c r="HP59" s="51"/>
      <c r="HQ59" s="51"/>
      <c r="HR59" s="51"/>
      <c r="HS59" s="51"/>
      <c r="HT59" s="51"/>
      <c r="HU59" s="51"/>
      <c r="HV59" s="51"/>
      <c r="HW59" s="51"/>
      <c r="HX59" s="51"/>
      <c r="HY59" s="51"/>
      <c r="HZ59" s="51"/>
      <c r="IA59" s="51"/>
      <c r="IB59" s="51"/>
      <c r="IC59" s="51"/>
      <c r="ID59" s="51"/>
      <c r="IE59" s="51"/>
      <c r="IF59" s="51"/>
      <c r="IG59" s="51"/>
      <c r="IH59" s="51"/>
      <c r="II59" s="51"/>
      <c r="IJ59" s="51"/>
      <c r="IK59" s="51"/>
      <c r="IL59" s="51"/>
      <c r="IM59" s="51"/>
      <c r="IN59" s="51"/>
      <c r="IO59" s="51"/>
      <c r="IP59" s="51"/>
      <c r="IQ59" s="51"/>
      <c r="IR59" s="51"/>
      <c r="IS59" s="51"/>
      <c r="IT59" s="51"/>
      <c r="IU59" s="51"/>
      <c r="IV59" s="51"/>
      <c r="IW59" s="51"/>
      <c r="IX59" s="51"/>
      <c r="IY59" s="51"/>
      <c r="IZ59" s="51"/>
      <c r="JA59" s="51"/>
      <c r="JB59" s="51"/>
      <c r="JC59" s="51"/>
      <c r="JD59" s="51"/>
      <c r="JE59" s="51"/>
      <c r="JF59" s="51"/>
      <c r="JG59" s="51"/>
      <c r="JH59" s="51"/>
      <c r="JI59" s="51"/>
      <c r="JJ59" s="51"/>
      <c r="JK59" s="51"/>
      <c r="JL59" s="51"/>
      <c r="JM59" s="51"/>
      <c r="JN59" s="51"/>
      <c r="JO59" s="51"/>
      <c r="JP59" s="51"/>
      <c r="JQ59" s="51"/>
      <c r="JR59" s="51"/>
      <c r="JS59" s="51"/>
      <c r="JT59" s="51"/>
      <c r="JU59" s="51"/>
      <c r="JV59" s="51"/>
      <c r="JW59" s="51"/>
      <c r="JX59" s="51"/>
      <c r="JY59" s="51"/>
      <c r="JZ59" s="51"/>
      <c r="KA59" s="51"/>
      <c r="KB59" s="51"/>
      <c r="KC59" s="51"/>
      <c r="KD59" s="51"/>
      <c r="KE59" s="51"/>
      <c r="KF59" s="51"/>
      <c r="KG59" s="51"/>
      <c r="KH59" s="51"/>
      <c r="KI59" s="51"/>
      <c r="KJ59" s="51"/>
      <c r="KK59" s="51"/>
      <c r="KL59" s="51"/>
      <c r="KM59" s="51"/>
      <c r="KN59" s="51"/>
      <c r="KO59" s="51"/>
      <c r="KP59" s="51"/>
      <c r="KQ59" s="51"/>
      <c r="KR59" s="51"/>
      <c r="KS59" s="51"/>
      <c r="KT59" s="51"/>
      <c r="KU59" s="51"/>
      <c r="KV59" s="51"/>
      <c r="KW59" s="51"/>
      <c r="KX59" s="51"/>
      <c r="KY59" s="51"/>
      <c r="KZ59" s="51"/>
      <c r="LA59" s="51"/>
      <c r="LB59" s="51"/>
      <c r="LC59" s="51"/>
      <c r="LD59" s="51"/>
      <c r="LE59" s="51"/>
      <c r="LF59" s="51"/>
      <c r="LG59" s="51"/>
      <c r="LH59" s="51"/>
      <c r="LI59" s="51"/>
      <c r="LJ59" s="51"/>
      <c r="LK59" s="51"/>
      <c r="LL59" s="51"/>
      <c r="LM59" s="51"/>
      <c r="LN59" s="51"/>
      <c r="LO59" s="51"/>
      <c r="LP59" s="51"/>
      <c r="LQ59" s="51"/>
      <c r="LR59" s="51"/>
      <c r="LS59" s="51"/>
      <c r="LT59" s="51"/>
      <c r="LU59" s="51"/>
      <c r="LV59" s="51"/>
      <c r="LW59" s="51"/>
      <c r="LX59" s="51"/>
      <c r="LY59" s="51"/>
      <c r="LZ59" s="51"/>
      <c r="MA59" s="51"/>
      <c r="MB59" s="51"/>
      <c r="MC59" s="51"/>
      <c r="MD59" s="51"/>
      <c r="ME59" s="51"/>
      <c r="MF59" s="51"/>
      <c r="MG59" s="51"/>
      <c r="MH59" s="51"/>
      <c r="MI59" s="51"/>
      <c r="MJ59" s="51"/>
      <c r="MK59" s="51"/>
      <c r="ML59" s="51"/>
      <c r="MM59" s="51"/>
      <c r="MN59" s="51"/>
      <c r="MO59" s="51"/>
      <c r="MP59" s="51"/>
      <c r="MQ59" s="51"/>
      <c r="MR59" s="51"/>
      <c r="MS59" s="51"/>
      <c r="MT59" s="51"/>
      <c r="MU59" s="51"/>
      <c r="MV59" s="51"/>
      <c r="MW59" s="51"/>
      <c r="MX59" s="51"/>
      <c r="MY59" s="51"/>
      <c r="MZ59" s="51"/>
      <c r="NA59" s="51"/>
      <c r="NB59" s="51"/>
      <c r="NC59" s="51"/>
      <c r="ND59" s="51"/>
      <c r="NE59" s="51"/>
      <c r="NF59" s="51"/>
      <c r="NG59" s="51"/>
      <c r="NH59" s="51"/>
      <c r="NI59" s="51"/>
      <c r="NJ59" s="51"/>
      <c r="NK59" s="51"/>
      <c r="NL59" s="51"/>
      <c r="NM59" s="51"/>
      <c r="NN59" s="51"/>
      <c r="NO59" s="51"/>
      <c r="NP59" s="51"/>
      <c r="NQ59" s="51"/>
      <c r="NR59" s="51"/>
      <c r="NS59" s="51"/>
      <c r="NT59" s="51"/>
      <c r="NU59" s="51"/>
      <c r="NV59" s="51"/>
      <c r="NW59" s="51"/>
      <c r="NX59" s="51"/>
      <c r="NY59" s="51"/>
      <c r="NZ59" s="51"/>
      <c r="OA59" s="51"/>
      <c r="OB59" s="51"/>
      <c r="OC59" s="51"/>
      <c r="OD59" s="51"/>
      <c r="OE59" s="51"/>
      <c r="OF59" s="51"/>
      <c r="OG59" s="51"/>
      <c r="OH59" s="51"/>
      <c r="OI59" s="51"/>
      <c r="OJ59" s="51"/>
      <c r="OK59" s="51"/>
      <c r="OL59" s="51"/>
      <c r="OM59" s="51"/>
      <c r="ON59" s="51"/>
      <c r="OO59" s="51"/>
      <c r="OP59" s="51"/>
      <c r="OQ59" s="51"/>
      <c r="OR59" s="51"/>
      <c r="OS59" s="51"/>
      <c r="OT59" s="51"/>
      <c r="OU59" s="51"/>
      <c r="OV59" s="51"/>
      <c r="OW59" s="51"/>
      <c r="OX59" s="51"/>
      <c r="OY59" s="51"/>
      <c r="OZ59" s="51"/>
      <c r="PA59" s="51"/>
      <c r="PB59" s="51"/>
      <c r="PC59" s="51"/>
      <c r="PD59" s="51"/>
      <c r="PE59" s="51"/>
      <c r="PF59" s="51"/>
      <c r="PG59" s="51"/>
      <c r="PH59" s="51"/>
      <c r="PI59" s="51"/>
      <c r="PJ59" s="51"/>
      <c r="PK59" s="51"/>
      <c r="PL59" s="51"/>
      <c r="PM59" s="51"/>
      <c r="PN59" s="51"/>
      <c r="PO59" s="51"/>
      <c r="PP59" s="51"/>
      <c r="PQ59" s="51"/>
      <c r="PR59" s="51"/>
      <c r="PS59" s="51"/>
      <c r="PT59" s="51"/>
      <c r="PU59" s="51"/>
      <c r="PV59" s="51"/>
      <c r="PW59" s="51"/>
      <c r="PX59" s="51"/>
      <c r="PY59" s="51"/>
      <c r="PZ59" s="51"/>
      <c r="QA59" s="51"/>
      <c r="QB59" s="51"/>
      <c r="QC59" s="51"/>
      <c r="QD59" s="51"/>
      <c r="QE59" s="51"/>
      <c r="QF59" s="51"/>
      <c r="QG59" s="51"/>
      <c r="QH59" s="51"/>
      <c r="QI59" s="51"/>
      <c r="QJ59" s="51"/>
      <c r="QK59" s="51"/>
      <c r="QL59" s="51"/>
      <c r="QM59" s="51"/>
      <c r="QN59" s="51"/>
      <c r="QO59" s="51"/>
      <c r="QP59" s="51"/>
      <c r="QQ59" s="51"/>
      <c r="QR59" s="51"/>
      <c r="QS59" s="51"/>
      <c r="QT59" s="51"/>
      <c r="QU59" s="51"/>
      <c r="QV59" s="51"/>
      <c r="QW59" s="51"/>
      <c r="QX59" s="51"/>
      <c r="QY59" s="51"/>
      <c r="QZ59" s="51"/>
      <c r="RA59" s="51"/>
      <c r="RB59" s="51"/>
      <c r="RC59" s="51"/>
      <c r="RD59" s="51"/>
      <c r="RE59" s="51"/>
      <c r="RF59" s="51"/>
      <c r="RG59" s="51"/>
      <c r="RH59" s="51"/>
      <c r="RI59" s="51"/>
      <c r="RJ59" s="51"/>
      <c r="RK59" s="51"/>
      <c r="RL59" s="51"/>
      <c r="RM59" s="51"/>
      <c r="RN59" s="51"/>
      <c r="RO59" s="51"/>
      <c r="RP59" s="51"/>
      <c r="RQ59" s="51"/>
      <c r="RR59" s="51"/>
      <c r="RS59" s="51"/>
      <c r="RT59" s="51"/>
      <c r="RU59" s="51"/>
      <c r="RV59" s="51"/>
      <c r="RW59" s="51"/>
      <c r="RX59" s="51"/>
      <c r="RY59" s="51"/>
      <c r="RZ59" s="51"/>
      <c r="SA59" s="51"/>
      <c r="SB59" s="51"/>
      <c r="SC59" s="51"/>
      <c r="SD59" s="51"/>
      <c r="SE59" s="51"/>
      <c r="SF59" s="51"/>
      <c r="SG59" s="51"/>
      <c r="SH59" s="51"/>
      <c r="SI59" s="51"/>
      <c r="SJ59" s="51"/>
      <c r="SK59" s="51"/>
      <c r="SL59" s="51"/>
      <c r="SM59" s="51"/>
      <c r="SN59" s="51"/>
      <c r="SO59" s="51"/>
      <c r="SP59" s="51"/>
      <c r="SQ59" s="51"/>
      <c r="SR59" s="51"/>
      <c r="SS59" s="51"/>
      <c r="ST59" s="51"/>
      <c r="SU59" s="51"/>
      <c r="SV59" s="51"/>
      <c r="SW59" s="51"/>
      <c r="SX59" s="51"/>
      <c r="SY59" s="51"/>
      <c r="SZ59" s="51"/>
      <c r="TA59" s="51"/>
      <c r="TB59" s="51"/>
      <c r="TC59" s="51"/>
      <c r="TD59" s="51"/>
      <c r="TE59" s="51"/>
      <c r="TF59" s="51"/>
      <c r="TG59" s="51"/>
      <c r="TH59" s="51"/>
      <c r="TI59" s="51"/>
      <c r="TJ59" s="51"/>
      <c r="TK59" s="51"/>
      <c r="TL59" s="51"/>
      <c r="TM59" s="51"/>
      <c r="TN59" s="51"/>
      <c r="TO59" s="51"/>
      <c r="TP59" s="51"/>
      <c r="TQ59" s="51"/>
      <c r="TR59" s="51"/>
      <c r="TS59" s="51"/>
      <c r="TT59" s="51"/>
      <c r="TU59" s="51"/>
      <c r="TV59" s="51"/>
      <c r="TW59" s="51"/>
      <c r="TX59" s="51"/>
      <c r="TY59" s="51"/>
      <c r="TZ59" s="51"/>
      <c r="UA59" s="51"/>
      <c r="UB59" s="51"/>
      <c r="UC59" s="51"/>
      <c r="UD59" s="51"/>
      <c r="UE59" s="51"/>
      <c r="UF59" s="51"/>
      <c r="UG59" s="51"/>
      <c r="UH59" s="51"/>
      <c r="UI59" s="51"/>
      <c r="UJ59" s="51"/>
      <c r="UK59" s="51"/>
      <c r="UL59" s="51"/>
      <c r="UM59" s="51"/>
    </row>
    <row r="60" spans="1:559" s="34" customFormat="1" ht="14.25" customHeight="1">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1"/>
      <c r="BS60" s="51"/>
      <c r="BT60" s="51"/>
      <c r="BU60" s="51"/>
      <c r="BV60" s="51"/>
      <c r="BW60" s="51"/>
      <c r="BX60" s="51"/>
      <c r="BY60" s="51"/>
      <c r="BZ60" s="51"/>
      <c r="CA60" s="51"/>
      <c r="CB60" s="51"/>
      <c r="CC60" s="51"/>
      <c r="CD60" s="51"/>
      <c r="CE60" s="51"/>
      <c r="CF60" s="51"/>
      <c r="CG60" s="51"/>
      <c r="CH60" s="51"/>
      <c r="CI60" s="51"/>
      <c r="CJ60" s="51"/>
      <c r="CK60" s="51"/>
      <c r="CL60" s="51"/>
      <c r="CM60" s="51"/>
      <c r="CN60" s="51"/>
      <c r="CO60" s="51"/>
      <c r="CP60" s="51"/>
      <c r="CQ60" s="51"/>
      <c r="CR60" s="51"/>
      <c r="CS60" s="51"/>
      <c r="CT60" s="51"/>
      <c r="CU60" s="51"/>
      <c r="CV60" s="51"/>
      <c r="CW60" s="51"/>
      <c r="CX60" s="51"/>
      <c r="CY60" s="51"/>
      <c r="CZ60" s="51"/>
      <c r="DA60" s="51"/>
      <c r="DB60" s="51"/>
      <c r="DC60" s="51"/>
      <c r="DD60" s="51"/>
      <c r="DE60" s="51"/>
      <c r="DF60" s="51"/>
      <c r="DG60" s="51"/>
      <c r="DH60" s="51"/>
      <c r="DI60" s="51"/>
      <c r="DJ60" s="51"/>
      <c r="DK60" s="51"/>
      <c r="DL60" s="51"/>
      <c r="DM60" s="51"/>
      <c r="DN60" s="51"/>
      <c r="DO60" s="51"/>
      <c r="DP60" s="51"/>
      <c r="DQ60" s="51"/>
      <c r="DR60" s="51"/>
      <c r="DS60" s="51"/>
      <c r="DT60" s="51"/>
      <c r="DU60" s="51"/>
      <c r="DV60" s="51"/>
      <c r="DW60" s="51"/>
      <c r="DX60" s="51"/>
      <c r="DY60" s="51"/>
      <c r="DZ60" s="51"/>
      <c r="EA60" s="51"/>
      <c r="EB60" s="51"/>
      <c r="EC60" s="51"/>
      <c r="ED60" s="51"/>
      <c r="EE60" s="51"/>
      <c r="EF60" s="51"/>
      <c r="EG60" s="51"/>
      <c r="EH60" s="51"/>
      <c r="EI60" s="51"/>
      <c r="EJ60" s="51"/>
      <c r="EK60" s="51"/>
      <c r="EL60" s="51"/>
      <c r="EM60" s="51"/>
      <c r="EN60" s="51"/>
      <c r="EO60" s="51"/>
      <c r="EP60" s="51"/>
      <c r="EQ60" s="51"/>
      <c r="ER60" s="51"/>
      <c r="ES60" s="51"/>
      <c r="ET60" s="51"/>
      <c r="EU60" s="51"/>
      <c r="EV60" s="51"/>
      <c r="EW60" s="51"/>
      <c r="EX60" s="51"/>
      <c r="EY60" s="51"/>
      <c r="EZ60" s="51"/>
      <c r="FA60" s="51"/>
      <c r="FB60" s="51"/>
      <c r="FC60" s="51"/>
      <c r="FD60" s="51"/>
      <c r="FE60" s="51"/>
      <c r="FF60" s="51"/>
      <c r="FG60" s="51"/>
      <c r="FH60" s="51"/>
      <c r="FI60" s="51"/>
      <c r="FJ60" s="51"/>
      <c r="FK60" s="51"/>
      <c r="FL60" s="51"/>
      <c r="FM60" s="51"/>
      <c r="FN60" s="51"/>
      <c r="FO60" s="51"/>
      <c r="FP60" s="51"/>
      <c r="FQ60" s="51"/>
      <c r="FR60" s="51"/>
      <c r="FS60" s="51"/>
      <c r="FT60" s="51"/>
      <c r="FU60" s="51"/>
      <c r="FV60" s="51"/>
      <c r="FW60" s="51"/>
      <c r="FX60" s="51"/>
      <c r="FY60" s="51"/>
      <c r="FZ60" s="51"/>
      <c r="GA60" s="51"/>
      <c r="GB60" s="51"/>
      <c r="GC60" s="51"/>
      <c r="GD60" s="51"/>
      <c r="GE60" s="51"/>
      <c r="GF60" s="51"/>
      <c r="GG60" s="51"/>
      <c r="GH60" s="51"/>
      <c r="GI60" s="51"/>
      <c r="GJ60" s="51"/>
      <c r="GK60" s="51"/>
      <c r="GL60" s="51"/>
      <c r="GM60" s="51"/>
      <c r="GN60" s="51"/>
      <c r="GO60" s="51"/>
      <c r="GP60" s="51"/>
      <c r="GQ60" s="51"/>
      <c r="GR60" s="51"/>
      <c r="GS60" s="51"/>
      <c r="GT60" s="51"/>
      <c r="GU60" s="51"/>
      <c r="GV60" s="51"/>
      <c r="GW60" s="51"/>
      <c r="GX60" s="51"/>
      <c r="GY60" s="51"/>
      <c r="GZ60" s="51"/>
      <c r="HA60" s="51"/>
      <c r="HB60" s="51"/>
      <c r="HC60" s="51"/>
      <c r="HD60" s="51"/>
      <c r="HE60" s="51"/>
      <c r="HF60" s="51"/>
      <c r="HG60" s="51"/>
      <c r="HH60" s="51"/>
      <c r="HI60" s="51"/>
      <c r="HJ60" s="51"/>
      <c r="HK60" s="51"/>
      <c r="HL60" s="51"/>
      <c r="HM60" s="51"/>
      <c r="HN60" s="51"/>
      <c r="HO60" s="51"/>
      <c r="HP60" s="51"/>
      <c r="HQ60" s="51"/>
      <c r="HR60" s="51"/>
      <c r="HS60" s="51"/>
      <c r="HT60" s="51"/>
      <c r="HU60" s="51"/>
      <c r="HV60" s="51"/>
      <c r="HW60" s="51"/>
      <c r="HX60" s="51"/>
      <c r="HY60" s="51"/>
      <c r="HZ60" s="51"/>
      <c r="IA60" s="51"/>
      <c r="IB60" s="51"/>
      <c r="IC60" s="51"/>
      <c r="ID60" s="51"/>
      <c r="IE60" s="51"/>
      <c r="IF60" s="51"/>
      <c r="IG60" s="51"/>
      <c r="IH60" s="51"/>
      <c r="II60" s="51"/>
      <c r="IJ60" s="51"/>
      <c r="IK60" s="51"/>
      <c r="IL60" s="51"/>
      <c r="IM60" s="51"/>
      <c r="IN60" s="51"/>
      <c r="IO60" s="51"/>
      <c r="IP60" s="51"/>
      <c r="IQ60" s="51"/>
      <c r="IR60" s="51"/>
      <c r="IS60" s="51"/>
      <c r="IT60" s="51"/>
      <c r="IU60" s="51"/>
      <c r="IV60" s="51"/>
      <c r="IW60" s="51"/>
      <c r="IX60" s="51"/>
      <c r="IY60" s="51"/>
      <c r="IZ60" s="51"/>
      <c r="JA60" s="51"/>
      <c r="JB60" s="51"/>
      <c r="JC60" s="51"/>
      <c r="JD60" s="51"/>
      <c r="JE60" s="51"/>
      <c r="JF60" s="51"/>
      <c r="JG60" s="51"/>
      <c r="JH60" s="51"/>
      <c r="JI60" s="51"/>
      <c r="JJ60" s="51"/>
      <c r="JK60" s="51"/>
      <c r="JL60" s="51"/>
      <c r="JM60" s="51"/>
      <c r="JN60" s="51"/>
      <c r="JO60" s="51"/>
      <c r="JP60" s="51"/>
      <c r="JQ60" s="51"/>
      <c r="JR60" s="51"/>
      <c r="JS60" s="51"/>
      <c r="JT60" s="51"/>
      <c r="JU60" s="51"/>
      <c r="JV60" s="51"/>
      <c r="JW60" s="51"/>
      <c r="JX60" s="51"/>
      <c r="JY60" s="51"/>
      <c r="JZ60" s="51"/>
      <c r="KA60" s="51"/>
      <c r="KB60" s="51"/>
      <c r="KC60" s="51"/>
      <c r="KD60" s="51"/>
      <c r="KE60" s="51"/>
      <c r="KF60" s="51"/>
      <c r="KG60" s="51"/>
      <c r="KH60" s="51"/>
      <c r="KI60" s="51"/>
      <c r="KJ60" s="51"/>
      <c r="KK60" s="51"/>
      <c r="KL60" s="51"/>
      <c r="KM60" s="51"/>
      <c r="KN60" s="51"/>
      <c r="KO60" s="51"/>
      <c r="KP60" s="51"/>
      <c r="KQ60" s="51"/>
      <c r="KR60" s="51"/>
      <c r="KS60" s="51"/>
      <c r="KT60" s="51"/>
      <c r="KU60" s="51"/>
      <c r="KV60" s="51"/>
      <c r="KW60" s="51"/>
      <c r="KX60" s="51"/>
      <c r="KY60" s="51"/>
      <c r="KZ60" s="51"/>
      <c r="LA60" s="51"/>
      <c r="LB60" s="51"/>
      <c r="LC60" s="51"/>
      <c r="LD60" s="51"/>
      <c r="LE60" s="51"/>
      <c r="LF60" s="51"/>
      <c r="LG60" s="51"/>
      <c r="LH60" s="51"/>
      <c r="LI60" s="51"/>
      <c r="LJ60" s="51"/>
      <c r="LK60" s="51"/>
      <c r="LL60" s="51"/>
      <c r="LM60" s="51"/>
      <c r="LN60" s="51"/>
      <c r="LO60" s="51"/>
      <c r="LP60" s="51"/>
      <c r="LQ60" s="51"/>
      <c r="LR60" s="51"/>
      <c r="LS60" s="51"/>
      <c r="LT60" s="51"/>
      <c r="LU60" s="51"/>
      <c r="LV60" s="51"/>
      <c r="LW60" s="51"/>
      <c r="LX60" s="51"/>
      <c r="LY60" s="51"/>
      <c r="LZ60" s="51"/>
      <c r="MA60" s="51"/>
      <c r="MB60" s="51"/>
      <c r="MC60" s="51"/>
      <c r="MD60" s="51"/>
      <c r="ME60" s="51"/>
      <c r="MF60" s="51"/>
      <c r="MG60" s="51"/>
      <c r="MH60" s="51"/>
      <c r="MI60" s="51"/>
      <c r="MJ60" s="51"/>
      <c r="MK60" s="51"/>
      <c r="ML60" s="51"/>
      <c r="MM60" s="51"/>
      <c r="MN60" s="51"/>
      <c r="MO60" s="51"/>
      <c r="MP60" s="51"/>
      <c r="MQ60" s="51"/>
      <c r="MR60" s="51"/>
      <c r="MS60" s="51"/>
      <c r="MT60" s="51"/>
      <c r="MU60" s="51"/>
      <c r="MV60" s="51"/>
      <c r="MW60" s="51"/>
      <c r="MX60" s="51"/>
      <c r="MY60" s="51"/>
      <c r="MZ60" s="51"/>
      <c r="NA60" s="51"/>
      <c r="NB60" s="51"/>
      <c r="NC60" s="51"/>
      <c r="ND60" s="51"/>
      <c r="NE60" s="51"/>
      <c r="NF60" s="51"/>
      <c r="NG60" s="51"/>
      <c r="NH60" s="51"/>
      <c r="NI60" s="51"/>
      <c r="NJ60" s="51"/>
      <c r="NK60" s="51"/>
      <c r="NL60" s="51"/>
      <c r="NM60" s="51"/>
      <c r="NN60" s="51"/>
      <c r="NO60" s="51"/>
      <c r="NP60" s="51"/>
      <c r="NQ60" s="51"/>
      <c r="NR60" s="51"/>
      <c r="NS60" s="51"/>
      <c r="NT60" s="51"/>
      <c r="NU60" s="51"/>
      <c r="NV60" s="51"/>
      <c r="NW60" s="51"/>
      <c r="NX60" s="51"/>
      <c r="NY60" s="51"/>
      <c r="NZ60" s="51"/>
      <c r="OA60" s="51"/>
      <c r="OB60" s="51"/>
      <c r="OC60" s="51"/>
      <c r="OD60" s="51"/>
      <c r="OE60" s="51"/>
      <c r="OF60" s="51"/>
      <c r="OG60" s="51"/>
      <c r="OH60" s="51"/>
      <c r="OI60" s="51"/>
      <c r="OJ60" s="51"/>
      <c r="OK60" s="51"/>
      <c r="OL60" s="51"/>
      <c r="OM60" s="51"/>
      <c r="ON60" s="51"/>
      <c r="OO60" s="51"/>
      <c r="OP60" s="51"/>
      <c r="OQ60" s="51"/>
      <c r="OR60" s="51"/>
      <c r="OS60" s="51"/>
      <c r="OT60" s="51"/>
      <c r="OU60" s="51"/>
      <c r="OV60" s="51"/>
      <c r="OW60" s="51"/>
      <c r="OX60" s="51"/>
      <c r="OY60" s="51"/>
      <c r="OZ60" s="51"/>
      <c r="PA60" s="51"/>
      <c r="PB60" s="51"/>
      <c r="PC60" s="51"/>
      <c r="PD60" s="51"/>
      <c r="PE60" s="51"/>
      <c r="PF60" s="51"/>
      <c r="PG60" s="51"/>
      <c r="PH60" s="51"/>
      <c r="PI60" s="51"/>
      <c r="PJ60" s="51"/>
      <c r="PK60" s="51"/>
      <c r="PL60" s="51"/>
      <c r="PM60" s="51"/>
      <c r="PN60" s="51"/>
      <c r="PO60" s="51"/>
      <c r="PP60" s="51"/>
      <c r="PQ60" s="51"/>
      <c r="PR60" s="51"/>
      <c r="PS60" s="51"/>
      <c r="PT60" s="51"/>
      <c r="PU60" s="51"/>
      <c r="PV60" s="51"/>
      <c r="PW60" s="51"/>
      <c r="PX60" s="51"/>
      <c r="PY60" s="51"/>
      <c r="PZ60" s="51"/>
      <c r="QA60" s="51"/>
      <c r="QB60" s="51"/>
      <c r="QC60" s="51"/>
      <c r="QD60" s="51"/>
      <c r="QE60" s="51"/>
      <c r="QF60" s="51"/>
      <c r="QG60" s="51"/>
      <c r="QH60" s="51"/>
      <c r="QI60" s="51"/>
      <c r="QJ60" s="51"/>
      <c r="QK60" s="51"/>
      <c r="QL60" s="51"/>
      <c r="QM60" s="51"/>
      <c r="QN60" s="51"/>
      <c r="QO60" s="51"/>
      <c r="QP60" s="51"/>
      <c r="QQ60" s="51"/>
      <c r="QR60" s="51"/>
      <c r="QS60" s="51"/>
      <c r="QT60" s="51"/>
      <c r="QU60" s="51"/>
      <c r="QV60" s="51"/>
      <c r="QW60" s="51"/>
      <c r="QX60" s="51"/>
      <c r="QY60" s="51"/>
      <c r="QZ60" s="51"/>
      <c r="RA60" s="51"/>
      <c r="RB60" s="51"/>
      <c r="RC60" s="51"/>
      <c r="RD60" s="51"/>
      <c r="RE60" s="51"/>
      <c r="RF60" s="51"/>
      <c r="RG60" s="51"/>
      <c r="RH60" s="51"/>
      <c r="RI60" s="51"/>
      <c r="RJ60" s="51"/>
      <c r="RK60" s="51"/>
      <c r="RL60" s="51"/>
      <c r="RM60" s="51"/>
      <c r="RN60" s="51"/>
      <c r="RO60" s="51"/>
      <c r="RP60" s="51"/>
      <c r="RQ60" s="51"/>
      <c r="RR60" s="51"/>
      <c r="RS60" s="51"/>
      <c r="RT60" s="51"/>
      <c r="RU60" s="51"/>
      <c r="RV60" s="51"/>
      <c r="RW60" s="51"/>
      <c r="RX60" s="51"/>
      <c r="RY60" s="51"/>
      <c r="RZ60" s="51"/>
      <c r="SA60" s="51"/>
      <c r="SB60" s="51"/>
      <c r="SC60" s="51"/>
      <c r="SD60" s="51"/>
      <c r="SE60" s="51"/>
      <c r="SF60" s="51"/>
      <c r="SG60" s="51"/>
      <c r="SH60" s="51"/>
      <c r="SI60" s="51"/>
      <c r="SJ60" s="51"/>
      <c r="SK60" s="51"/>
      <c r="SL60" s="51"/>
      <c r="SM60" s="51"/>
      <c r="SN60" s="51"/>
      <c r="SO60" s="51"/>
      <c r="SP60" s="51"/>
      <c r="SQ60" s="51"/>
      <c r="SR60" s="51"/>
      <c r="SS60" s="51"/>
      <c r="ST60" s="51"/>
      <c r="SU60" s="51"/>
      <c r="SV60" s="51"/>
      <c r="SW60" s="51"/>
      <c r="SX60" s="51"/>
      <c r="SY60" s="51"/>
      <c r="SZ60" s="51"/>
      <c r="TA60" s="51"/>
      <c r="TB60" s="51"/>
      <c r="TC60" s="51"/>
      <c r="TD60" s="51"/>
      <c r="TE60" s="51"/>
      <c r="TF60" s="51"/>
      <c r="TG60" s="51"/>
      <c r="TH60" s="51"/>
      <c r="TI60" s="51"/>
      <c r="TJ60" s="51"/>
      <c r="TK60" s="51"/>
      <c r="TL60" s="51"/>
      <c r="TM60" s="51"/>
      <c r="TN60" s="51"/>
      <c r="TO60" s="51"/>
      <c r="TP60" s="51"/>
      <c r="TQ60" s="51"/>
      <c r="TR60" s="51"/>
      <c r="TS60" s="51"/>
      <c r="TT60" s="51"/>
      <c r="TU60" s="51"/>
      <c r="TV60" s="51"/>
      <c r="TW60" s="51"/>
      <c r="TX60" s="51"/>
      <c r="TY60" s="51"/>
      <c r="TZ60" s="51"/>
      <c r="UA60" s="51"/>
      <c r="UB60" s="51"/>
      <c r="UC60" s="51"/>
      <c r="UD60" s="51"/>
      <c r="UE60" s="51"/>
      <c r="UF60" s="51"/>
      <c r="UG60" s="51"/>
      <c r="UH60" s="51"/>
      <c r="UI60" s="51"/>
      <c r="UJ60" s="51"/>
      <c r="UK60" s="51"/>
      <c r="UL60" s="51"/>
      <c r="UM60" s="51"/>
    </row>
    <row r="61" spans="1:559" s="34" customFormat="1" ht="14.25" customHeight="1">
      <c r="A61" s="51"/>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1"/>
      <c r="BS61" s="51"/>
      <c r="BT61" s="51"/>
      <c r="BU61" s="51"/>
      <c r="BV61" s="51"/>
      <c r="BW61" s="51"/>
      <c r="BX61" s="51"/>
      <c r="BY61" s="51"/>
      <c r="BZ61" s="51"/>
      <c r="CA61" s="51"/>
      <c r="CB61" s="51"/>
      <c r="CC61" s="51"/>
      <c r="CD61" s="51"/>
      <c r="CE61" s="51"/>
      <c r="CF61" s="51"/>
      <c r="CG61" s="51"/>
      <c r="CH61" s="51"/>
      <c r="CI61" s="51"/>
      <c r="CJ61" s="51"/>
      <c r="CK61" s="51"/>
      <c r="CL61" s="51"/>
      <c r="CM61" s="51"/>
      <c r="CN61" s="51"/>
      <c r="CO61" s="51"/>
      <c r="CP61" s="51"/>
      <c r="CQ61" s="51"/>
      <c r="CR61" s="51"/>
      <c r="CS61" s="51"/>
      <c r="CT61" s="51"/>
      <c r="CU61" s="51"/>
      <c r="CV61" s="51"/>
      <c r="CW61" s="51"/>
      <c r="CX61" s="51"/>
      <c r="CY61" s="51"/>
      <c r="CZ61" s="51"/>
      <c r="DA61" s="51"/>
      <c r="DB61" s="51"/>
      <c r="DC61" s="51"/>
      <c r="DD61" s="51"/>
      <c r="DE61" s="51"/>
      <c r="DF61" s="51"/>
      <c r="DG61" s="51"/>
      <c r="DH61" s="51"/>
      <c r="DI61" s="51"/>
      <c r="DJ61" s="51"/>
      <c r="DK61" s="51"/>
      <c r="DL61" s="51"/>
      <c r="DM61" s="51"/>
      <c r="DN61" s="51"/>
      <c r="DO61" s="51"/>
      <c r="DP61" s="51"/>
      <c r="DQ61" s="51"/>
      <c r="DR61" s="51"/>
      <c r="DS61" s="51"/>
      <c r="DT61" s="51"/>
      <c r="DU61" s="51"/>
      <c r="DV61" s="51"/>
      <c r="DW61" s="51"/>
      <c r="DX61" s="51"/>
      <c r="DY61" s="51"/>
      <c r="DZ61" s="51"/>
      <c r="EA61" s="51"/>
      <c r="EB61" s="51"/>
      <c r="EC61" s="51"/>
      <c r="ED61" s="51"/>
      <c r="EE61" s="51"/>
      <c r="EF61" s="51"/>
      <c r="EG61" s="51"/>
      <c r="EH61" s="51"/>
      <c r="EI61" s="51"/>
      <c r="EJ61" s="51"/>
      <c r="EK61" s="51"/>
      <c r="EL61" s="51"/>
      <c r="EM61" s="51"/>
      <c r="EN61" s="51"/>
      <c r="EO61" s="51"/>
      <c r="EP61" s="51"/>
      <c r="EQ61" s="51"/>
      <c r="ER61" s="51"/>
      <c r="ES61" s="51"/>
      <c r="ET61" s="51"/>
      <c r="EU61" s="51"/>
      <c r="EV61" s="51"/>
      <c r="EW61" s="51"/>
      <c r="EX61" s="51"/>
      <c r="EY61" s="51"/>
      <c r="EZ61" s="51"/>
      <c r="FA61" s="51"/>
      <c r="FB61" s="51"/>
      <c r="FC61" s="51"/>
      <c r="FD61" s="51"/>
      <c r="FE61" s="51"/>
      <c r="FF61" s="51"/>
      <c r="FG61" s="51"/>
      <c r="FH61" s="51"/>
      <c r="FI61" s="51"/>
      <c r="FJ61" s="51"/>
      <c r="FK61" s="51"/>
      <c r="FL61" s="51"/>
      <c r="FM61" s="51"/>
      <c r="FN61" s="51"/>
      <c r="FO61" s="51"/>
      <c r="FP61" s="51"/>
      <c r="FQ61" s="51"/>
      <c r="FR61" s="51"/>
      <c r="FS61" s="51"/>
      <c r="FT61" s="51"/>
      <c r="FU61" s="51"/>
      <c r="FV61" s="51"/>
      <c r="FW61" s="51"/>
      <c r="FX61" s="51"/>
      <c r="FY61" s="51"/>
      <c r="FZ61" s="51"/>
      <c r="GA61" s="51"/>
      <c r="GB61" s="51"/>
      <c r="GC61" s="51"/>
      <c r="GD61" s="51"/>
      <c r="GE61" s="51"/>
      <c r="GF61" s="51"/>
      <c r="GG61" s="51"/>
      <c r="GH61" s="51"/>
      <c r="GI61" s="51"/>
      <c r="GJ61" s="51"/>
      <c r="GK61" s="51"/>
      <c r="GL61" s="51"/>
      <c r="GM61" s="51"/>
      <c r="GN61" s="51"/>
      <c r="GO61" s="51"/>
      <c r="GP61" s="51"/>
      <c r="GQ61" s="51"/>
      <c r="GR61" s="51"/>
      <c r="GS61" s="51"/>
      <c r="GT61" s="51"/>
      <c r="GU61" s="51"/>
      <c r="GV61" s="51"/>
      <c r="GW61" s="51"/>
      <c r="GX61" s="51"/>
      <c r="GY61" s="51"/>
      <c r="GZ61" s="51"/>
      <c r="HA61" s="51"/>
      <c r="HB61" s="51"/>
      <c r="HC61" s="51"/>
      <c r="HD61" s="51"/>
      <c r="HE61" s="51"/>
      <c r="HF61" s="51"/>
      <c r="HG61" s="51"/>
      <c r="HH61" s="51"/>
      <c r="HI61" s="51"/>
      <c r="HJ61" s="51"/>
      <c r="HK61" s="51"/>
      <c r="HL61" s="51"/>
      <c r="HM61" s="51"/>
      <c r="HN61" s="51"/>
      <c r="HO61" s="51"/>
      <c r="HP61" s="51"/>
      <c r="HQ61" s="51"/>
      <c r="HR61" s="51"/>
      <c r="HS61" s="51"/>
      <c r="HT61" s="51"/>
      <c r="HU61" s="51"/>
      <c r="HV61" s="51"/>
      <c r="HW61" s="51"/>
      <c r="HX61" s="51"/>
      <c r="HY61" s="51"/>
      <c r="HZ61" s="51"/>
      <c r="IA61" s="51"/>
      <c r="IB61" s="51"/>
      <c r="IC61" s="51"/>
      <c r="ID61" s="51"/>
      <c r="IE61" s="51"/>
      <c r="IF61" s="51"/>
      <c r="IG61" s="51"/>
      <c r="IH61" s="51"/>
      <c r="II61" s="51"/>
      <c r="IJ61" s="51"/>
      <c r="IK61" s="51"/>
      <c r="IL61" s="51"/>
      <c r="IM61" s="51"/>
      <c r="IN61" s="51"/>
      <c r="IO61" s="51"/>
      <c r="IP61" s="51"/>
      <c r="IQ61" s="51"/>
      <c r="IR61" s="51"/>
      <c r="IS61" s="51"/>
      <c r="IT61" s="51"/>
      <c r="IU61" s="51"/>
      <c r="IV61" s="51"/>
      <c r="IW61" s="51"/>
      <c r="IX61" s="51"/>
      <c r="IY61" s="51"/>
      <c r="IZ61" s="51"/>
      <c r="JA61" s="51"/>
      <c r="JB61" s="51"/>
      <c r="JC61" s="51"/>
      <c r="JD61" s="51"/>
      <c r="JE61" s="51"/>
      <c r="JF61" s="51"/>
      <c r="JG61" s="51"/>
      <c r="JH61" s="51"/>
      <c r="JI61" s="51"/>
      <c r="JJ61" s="51"/>
      <c r="JK61" s="51"/>
      <c r="JL61" s="51"/>
      <c r="JM61" s="51"/>
      <c r="JN61" s="51"/>
      <c r="JO61" s="51"/>
      <c r="JP61" s="51"/>
      <c r="JQ61" s="51"/>
      <c r="JR61" s="51"/>
      <c r="JS61" s="51"/>
      <c r="JT61" s="51"/>
      <c r="JU61" s="51"/>
      <c r="JV61" s="51"/>
      <c r="JW61" s="51"/>
      <c r="JX61" s="51"/>
      <c r="JY61" s="51"/>
      <c r="JZ61" s="51"/>
      <c r="KA61" s="51"/>
      <c r="KB61" s="51"/>
      <c r="KC61" s="51"/>
      <c r="KD61" s="51"/>
      <c r="KE61" s="51"/>
      <c r="KF61" s="51"/>
      <c r="KG61" s="51"/>
      <c r="KH61" s="51"/>
      <c r="KI61" s="51"/>
      <c r="KJ61" s="51"/>
      <c r="KK61" s="51"/>
      <c r="KL61" s="51"/>
      <c r="KM61" s="51"/>
      <c r="KN61" s="51"/>
      <c r="KO61" s="51"/>
      <c r="KP61" s="51"/>
      <c r="KQ61" s="51"/>
      <c r="KR61" s="51"/>
      <c r="KS61" s="51"/>
      <c r="KT61" s="51"/>
      <c r="KU61" s="51"/>
      <c r="KV61" s="51"/>
      <c r="KW61" s="51"/>
      <c r="KX61" s="51"/>
      <c r="KY61" s="51"/>
      <c r="KZ61" s="51"/>
      <c r="LA61" s="51"/>
      <c r="LB61" s="51"/>
      <c r="LC61" s="51"/>
      <c r="LD61" s="51"/>
      <c r="LE61" s="51"/>
      <c r="LF61" s="51"/>
      <c r="LG61" s="51"/>
      <c r="LH61" s="51"/>
      <c r="LI61" s="51"/>
      <c r="LJ61" s="51"/>
      <c r="LK61" s="51"/>
      <c r="LL61" s="51"/>
      <c r="LM61" s="51"/>
      <c r="LN61" s="51"/>
      <c r="LO61" s="51"/>
      <c r="LP61" s="51"/>
      <c r="LQ61" s="51"/>
      <c r="LR61" s="51"/>
      <c r="LS61" s="51"/>
      <c r="LT61" s="51"/>
      <c r="LU61" s="51"/>
      <c r="LV61" s="51"/>
      <c r="LW61" s="51"/>
      <c r="LX61" s="51"/>
      <c r="LY61" s="51"/>
      <c r="LZ61" s="51"/>
      <c r="MA61" s="51"/>
      <c r="MB61" s="51"/>
      <c r="MC61" s="51"/>
      <c r="MD61" s="51"/>
      <c r="ME61" s="51"/>
      <c r="MF61" s="51"/>
      <c r="MG61" s="51"/>
      <c r="MH61" s="51"/>
      <c r="MI61" s="51"/>
      <c r="MJ61" s="51"/>
      <c r="MK61" s="51"/>
      <c r="ML61" s="51"/>
      <c r="MM61" s="51"/>
      <c r="MN61" s="51"/>
      <c r="MO61" s="51"/>
      <c r="MP61" s="51"/>
      <c r="MQ61" s="51"/>
      <c r="MR61" s="51"/>
      <c r="MS61" s="51"/>
      <c r="MT61" s="51"/>
      <c r="MU61" s="51"/>
      <c r="MV61" s="51"/>
      <c r="MW61" s="51"/>
      <c r="MX61" s="51"/>
      <c r="MY61" s="51"/>
      <c r="MZ61" s="51"/>
      <c r="NA61" s="51"/>
      <c r="NB61" s="51"/>
      <c r="NC61" s="51"/>
      <c r="ND61" s="51"/>
      <c r="NE61" s="51"/>
      <c r="NF61" s="51"/>
      <c r="NG61" s="51"/>
      <c r="NH61" s="51"/>
      <c r="NI61" s="51"/>
      <c r="NJ61" s="51"/>
      <c r="NK61" s="51"/>
      <c r="NL61" s="51"/>
      <c r="NM61" s="51"/>
      <c r="NN61" s="51"/>
      <c r="NO61" s="51"/>
      <c r="NP61" s="51"/>
      <c r="NQ61" s="51"/>
      <c r="NR61" s="51"/>
      <c r="NS61" s="51"/>
      <c r="NT61" s="51"/>
      <c r="NU61" s="51"/>
      <c r="NV61" s="51"/>
      <c r="NW61" s="51"/>
      <c r="NX61" s="51"/>
      <c r="NY61" s="51"/>
      <c r="NZ61" s="51"/>
      <c r="OA61" s="51"/>
      <c r="OB61" s="51"/>
      <c r="OC61" s="51"/>
      <c r="OD61" s="51"/>
      <c r="OE61" s="51"/>
      <c r="OF61" s="51"/>
      <c r="OG61" s="51"/>
      <c r="OH61" s="51"/>
      <c r="OI61" s="51"/>
      <c r="OJ61" s="51"/>
      <c r="OK61" s="51"/>
      <c r="OL61" s="51"/>
      <c r="OM61" s="51"/>
      <c r="ON61" s="51"/>
      <c r="OO61" s="51"/>
      <c r="OP61" s="51"/>
      <c r="OQ61" s="51"/>
      <c r="OR61" s="51"/>
      <c r="OS61" s="51"/>
      <c r="OT61" s="51"/>
      <c r="OU61" s="51"/>
      <c r="OV61" s="51"/>
      <c r="OW61" s="51"/>
      <c r="OX61" s="51"/>
      <c r="OY61" s="51"/>
      <c r="OZ61" s="51"/>
      <c r="PA61" s="51"/>
      <c r="PB61" s="51"/>
      <c r="PC61" s="51"/>
      <c r="PD61" s="51"/>
      <c r="PE61" s="51"/>
      <c r="PF61" s="51"/>
      <c r="PG61" s="51"/>
      <c r="PH61" s="51"/>
      <c r="PI61" s="51"/>
      <c r="PJ61" s="51"/>
      <c r="PK61" s="51"/>
      <c r="PL61" s="51"/>
      <c r="PM61" s="51"/>
      <c r="PN61" s="51"/>
      <c r="PO61" s="51"/>
      <c r="PP61" s="51"/>
      <c r="PQ61" s="51"/>
      <c r="PR61" s="51"/>
      <c r="PS61" s="51"/>
      <c r="PT61" s="51"/>
      <c r="PU61" s="51"/>
      <c r="PV61" s="51"/>
      <c r="PW61" s="51"/>
      <c r="PX61" s="51"/>
      <c r="PY61" s="51"/>
      <c r="PZ61" s="51"/>
      <c r="QA61" s="51"/>
      <c r="QB61" s="51"/>
      <c r="QC61" s="51"/>
      <c r="QD61" s="51"/>
      <c r="QE61" s="51"/>
      <c r="QF61" s="51"/>
      <c r="QG61" s="51"/>
      <c r="QH61" s="51"/>
      <c r="QI61" s="51"/>
      <c r="QJ61" s="51"/>
      <c r="QK61" s="51"/>
      <c r="QL61" s="51"/>
      <c r="QM61" s="51"/>
      <c r="QN61" s="51"/>
      <c r="QO61" s="51"/>
      <c r="QP61" s="51"/>
      <c r="QQ61" s="51"/>
      <c r="QR61" s="51"/>
      <c r="QS61" s="51"/>
      <c r="QT61" s="51"/>
      <c r="QU61" s="51"/>
      <c r="QV61" s="51"/>
      <c r="QW61" s="51"/>
      <c r="QX61" s="51"/>
      <c r="QY61" s="51"/>
      <c r="QZ61" s="51"/>
      <c r="RA61" s="51"/>
      <c r="RB61" s="51"/>
      <c r="RC61" s="51"/>
      <c r="RD61" s="51"/>
      <c r="RE61" s="51"/>
      <c r="RF61" s="51"/>
      <c r="RG61" s="51"/>
      <c r="RH61" s="51"/>
      <c r="RI61" s="51"/>
      <c r="RJ61" s="51"/>
      <c r="RK61" s="51"/>
      <c r="RL61" s="51"/>
      <c r="RM61" s="51"/>
      <c r="RN61" s="51"/>
      <c r="RO61" s="51"/>
      <c r="RP61" s="51"/>
      <c r="RQ61" s="51"/>
      <c r="RR61" s="51"/>
      <c r="RS61" s="51"/>
      <c r="RT61" s="51"/>
      <c r="RU61" s="51"/>
      <c r="RV61" s="51"/>
      <c r="RW61" s="51"/>
      <c r="RX61" s="51"/>
      <c r="RY61" s="51"/>
      <c r="RZ61" s="51"/>
      <c r="SA61" s="51"/>
      <c r="SB61" s="51"/>
      <c r="SC61" s="51"/>
      <c r="SD61" s="51"/>
      <c r="SE61" s="51"/>
      <c r="SF61" s="51"/>
      <c r="SG61" s="51"/>
      <c r="SH61" s="51"/>
      <c r="SI61" s="51"/>
      <c r="SJ61" s="51"/>
      <c r="SK61" s="51"/>
      <c r="SL61" s="51"/>
      <c r="SM61" s="51"/>
      <c r="SN61" s="51"/>
      <c r="SO61" s="51"/>
      <c r="SP61" s="51"/>
      <c r="SQ61" s="51"/>
      <c r="SR61" s="51"/>
      <c r="SS61" s="51"/>
      <c r="ST61" s="51"/>
      <c r="SU61" s="51"/>
      <c r="SV61" s="51"/>
      <c r="SW61" s="51"/>
      <c r="SX61" s="51"/>
      <c r="SY61" s="51"/>
      <c r="SZ61" s="51"/>
      <c r="TA61" s="51"/>
      <c r="TB61" s="51"/>
      <c r="TC61" s="51"/>
      <c r="TD61" s="51"/>
      <c r="TE61" s="51"/>
      <c r="TF61" s="51"/>
      <c r="TG61" s="51"/>
      <c r="TH61" s="51"/>
      <c r="TI61" s="51"/>
      <c r="TJ61" s="51"/>
      <c r="TK61" s="51"/>
      <c r="TL61" s="51"/>
      <c r="TM61" s="51"/>
      <c r="TN61" s="51"/>
      <c r="TO61" s="51"/>
      <c r="TP61" s="51"/>
      <c r="TQ61" s="51"/>
      <c r="TR61" s="51"/>
      <c r="TS61" s="51"/>
      <c r="TT61" s="51"/>
      <c r="TU61" s="51"/>
      <c r="TV61" s="51"/>
      <c r="TW61" s="51"/>
      <c r="TX61" s="51"/>
      <c r="TY61" s="51"/>
      <c r="TZ61" s="51"/>
      <c r="UA61" s="51"/>
      <c r="UB61" s="51"/>
      <c r="UC61" s="51"/>
      <c r="UD61" s="51"/>
      <c r="UE61" s="51"/>
      <c r="UF61" s="51"/>
      <c r="UG61" s="51"/>
      <c r="UH61" s="51"/>
      <c r="UI61" s="51"/>
      <c r="UJ61" s="51"/>
      <c r="UK61" s="51"/>
      <c r="UL61" s="51"/>
      <c r="UM61" s="51"/>
    </row>
    <row r="62" spans="1:559" s="34" customFormat="1" ht="14.25" customHeight="1">
      <c r="A62" s="51"/>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c r="BI62" s="51"/>
      <c r="BJ62" s="51"/>
      <c r="BK62" s="51"/>
      <c r="BL62" s="51"/>
      <c r="BM62" s="51"/>
      <c r="BN62" s="51"/>
      <c r="BO62" s="51"/>
      <c r="BP62" s="51"/>
      <c r="BQ62" s="51"/>
      <c r="BR62" s="51"/>
      <c r="BS62" s="51"/>
      <c r="BT62" s="51"/>
      <c r="BU62" s="51"/>
      <c r="BV62" s="51"/>
      <c r="BW62" s="51"/>
      <c r="BX62" s="51"/>
      <c r="BY62" s="51"/>
      <c r="BZ62" s="51"/>
      <c r="CA62" s="51"/>
      <c r="CB62" s="51"/>
      <c r="CC62" s="51"/>
      <c r="CD62" s="51"/>
      <c r="CE62" s="51"/>
      <c r="CF62" s="51"/>
      <c r="CG62" s="51"/>
      <c r="CH62" s="51"/>
      <c r="CI62" s="51"/>
      <c r="CJ62" s="51"/>
      <c r="CK62" s="51"/>
      <c r="CL62" s="51"/>
      <c r="CM62" s="51"/>
      <c r="CN62" s="51"/>
      <c r="CO62" s="51"/>
      <c r="CP62" s="51"/>
      <c r="CQ62" s="51"/>
      <c r="CR62" s="51"/>
      <c r="CS62" s="51"/>
      <c r="CT62" s="51"/>
      <c r="CU62" s="51"/>
      <c r="CV62" s="51"/>
      <c r="CW62" s="51"/>
      <c r="CX62" s="51"/>
      <c r="CY62" s="51"/>
      <c r="CZ62" s="51"/>
      <c r="DA62" s="51"/>
      <c r="DB62" s="51"/>
      <c r="DC62" s="51"/>
      <c r="DD62" s="51"/>
      <c r="DE62" s="51"/>
      <c r="DF62" s="51"/>
      <c r="DG62" s="51"/>
      <c r="DH62" s="51"/>
      <c r="DI62" s="51"/>
      <c r="DJ62" s="51"/>
      <c r="DK62" s="51"/>
      <c r="DL62" s="51"/>
      <c r="DM62" s="51"/>
      <c r="DN62" s="51"/>
      <c r="DO62" s="51"/>
      <c r="DP62" s="51"/>
      <c r="DQ62" s="51"/>
      <c r="DR62" s="51"/>
      <c r="DS62" s="51"/>
      <c r="DT62" s="51"/>
      <c r="DU62" s="51"/>
      <c r="DV62" s="51"/>
      <c r="DW62" s="51"/>
      <c r="DX62" s="51"/>
      <c r="DY62" s="51"/>
      <c r="DZ62" s="51"/>
      <c r="EA62" s="51"/>
      <c r="EB62" s="51"/>
      <c r="EC62" s="51"/>
      <c r="ED62" s="51"/>
      <c r="EE62" s="51"/>
      <c r="EF62" s="51"/>
      <c r="EG62" s="51"/>
      <c r="EH62" s="51"/>
      <c r="EI62" s="51"/>
      <c r="EJ62" s="51"/>
      <c r="EK62" s="51"/>
      <c r="EL62" s="51"/>
      <c r="EM62" s="51"/>
      <c r="EN62" s="51"/>
      <c r="EO62" s="51"/>
      <c r="EP62" s="51"/>
      <c r="EQ62" s="51"/>
      <c r="ER62" s="51"/>
      <c r="ES62" s="51"/>
      <c r="ET62" s="51"/>
      <c r="EU62" s="51"/>
      <c r="EV62" s="51"/>
      <c r="EW62" s="51"/>
      <c r="EX62" s="51"/>
      <c r="EY62" s="51"/>
      <c r="EZ62" s="51"/>
      <c r="FA62" s="51"/>
      <c r="FB62" s="51"/>
      <c r="FC62" s="51"/>
      <c r="FD62" s="51"/>
      <c r="FE62" s="51"/>
      <c r="FF62" s="51"/>
      <c r="FG62" s="51"/>
      <c r="FH62" s="51"/>
      <c r="FI62" s="51"/>
      <c r="FJ62" s="51"/>
      <c r="FK62" s="51"/>
      <c r="FL62" s="51"/>
      <c r="FM62" s="51"/>
      <c r="FN62" s="51"/>
      <c r="FO62" s="51"/>
      <c r="FP62" s="51"/>
      <c r="FQ62" s="51"/>
      <c r="FR62" s="51"/>
      <c r="FS62" s="51"/>
      <c r="FT62" s="51"/>
      <c r="FU62" s="51"/>
      <c r="FV62" s="51"/>
      <c r="FW62" s="51"/>
      <c r="FX62" s="51"/>
      <c r="FY62" s="51"/>
      <c r="FZ62" s="51"/>
      <c r="GA62" s="51"/>
      <c r="GB62" s="51"/>
      <c r="GC62" s="51"/>
      <c r="GD62" s="51"/>
      <c r="GE62" s="51"/>
      <c r="GF62" s="51"/>
      <c r="GG62" s="51"/>
      <c r="GH62" s="51"/>
      <c r="GI62" s="51"/>
      <c r="GJ62" s="51"/>
      <c r="GK62" s="51"/>
      <c r="GL62" s="51"/>
      <c r="GM62" s="51"/>
      <c r="GN62" s="51"/>
      <c r="GO62" s="51"/>
      <c r="GP62" s="51"/>
      <c r="GQ62" s="51"/>
      <c r="GR62" s="51"/>
      <c r="GS62" s="51"/>
      <c r="GT62" s="51"/>
      <c r="GU62" s="51"/>
      <c r="GV62" s="51"/>
      <c r="GW62" s="51"/>
      <c r="GX62" s="51"/>
      <c r="GY62" s="51"/>
      <c r="GZ62" s="51"/>
      <c r="HA62" s="51"/>
      <c r="HB62" s="51"/>
      <c r="HC62" s="51"/>
      <c r="HD62" s="51"/>
      <c r="HE62" s="51"/>
      <c r="HF62" s="51"/>
      <c r="HG62" s="51"/>
      <c r="HH62" s="51"/>
      <c r="HI62" s="51"/>
      <c r="HJ62" s="51"/>
      <c r="HK62" s="51"/>
      <c r="HL62" s="51"/>
      <c r="HM62" s="51"/>
      <c r="HN62" s="51"/>
      <c r="HO62" s="51"/>
      <c r="HP62" s="51"/>
      <c r="HQ62" s="51"/>
      <c r="HR62" s="51"/>
      <c r="HS62" s="51"/>
      <c r="HT62" s="51"/>
      <c r="HU62" s="51"/>
      <c r="HV62" s="51"/>
      <c r="HW62" s="51"/>
      <c r="HX62" s="51"/>
      <c r="HY62" s="51"/>
      <c r="HZ62" s="51"/>
      <c r="IA62" s="51"/>
      <c r="IB62" s="51"/>
      <c r="IC62" s="51"/>
      <c r="ID62" s="51"/>
      <c r="IE62" s="51"/>
      <c r="IF62" s="51"/>
      <c r="IG62" s="51"/>
      <c r="IH62" s="51"/>
      <c r="II62" s="51"/>
      <c r="IJ62" s="51"/>
      <c r="IK62" s="51"/>
      <c r="IL62" s="51"/>
      <c r="IM62" s="51"/>
      <c r="IN62" s="51"/>
      <c r="IO62" s="51"/>
      <c r="IP62" s="51"/>
      <c r="IQ62" s="51"/>
      <c r="IR62" s="51"/>
      <c r="IS62" s="51"/>
      <c r="IT62" s="51"/>
      <c r="IU62" s="51"/>
      <c r="IV62" s="51"/>
      <c r="IW62" s="51"/>
      <c r="IX62" s="51"/>
      <c r="IY62" s="51"/>
      <c r="IZ62" s="51"/>
      <c r="JA62" s="51"/>
      <c r="JB62" s="51"/>
      <c r="JC62" s="51"/>
      <c r="JD62" s="51"/>
      <c r="JE62" s="51"/>
      <c r="JF62" s="51"/>
      <c r="JG62" s="51"/>
      <c r="JH62" s="51"/>
      <c r="JI62" s="51"/>
      <c r="JJ62" s="51"/>
      <c r="JK62" s="51"/>
      <c r="JL62" s="51"/>
      <c r="JM62" s="51"/>
      <c r="JN62" s="51"/>
      <c r="JO62" s="51"/>
      <c r="JP62" s="51"/>
      <c r="JQ62" s="51"/>
      <c r="JR62" s="51"/>
      <c r="JS62" s="51"/>
      <c r="JT62" s="51"/>
      <c r="JU62" s="51"/>
      <c r="JV62" s="51"/>
      <c r="JW62" s="51"/>
      <c r="JX62" s="51"/>
      <c r="JY62" s="51"/>
      <c r="JZ62" s="51"/>
      <c r="KA62" s="51"/>
      <c r="KB62" s="51"/>
      <c r="KC62" s="51"/>
      <c r="KD62" s="51"/>
      <c r="KE62" s="51"/>
      <c r="KF62" s="51"/>
      <c r="KG62" s="51"/>
      <c r="KH62" s="51"/>
      <c r="KI62" s="51"/>
      <c r="KJ62" s="51"/>
      <c r="KK62" s="51"/>
      <c r="KL62" s="51"/>
      <c r="KM62" s="51"/>
      <c r="KN62" s="51"/>
      <c r="KO62" s="51"/>
      <c r="KP62" s="51"/>
      <c r="KQ62" s="51"/>
      <c r="KR62" s="51"/>
      <c r="KS62" s="51"/>
      <c r="KT62" s="51"/>
      <c r="KU62" s="51"/>
      <c r="KV62" s="51"/>
      <c r="KW62" s="51"/>
      <c r="KX62" s="51"/>
      <c r="KY62" s="51"/>
      <c r="KZ62" s="51"/>
      <c r="LA62" s="51"/>
      <c r="LB62" s="51"/>
      <c r="LC62" s="51"/>
      <c r="LD62" s="51"/>
      <c r="LE62" s="51"/>
      <c r="LF62" s="51"/>
      <c r="LG62" s="51"/>
      <c r="LH62" s="51"/>
      <c r="LI62" s="51"/>
      <c r="LJ62" s="51"/>
      <c r="LK62" s="51"/>
      <c r="LL62" s="51"/>
      <c r="LM62" s="51"/>
      <c r="LN62" s="51"/>
      <c r="LO62" s="51"/>
      <c r="LP62" s="51"/>
      <c r="LQ62" s="51"/>
      <c r="LR62" s="51"/>
      <c r="LS62" s="51"/>
      <c r="LT62" s="51"/>
      <c r="LU62" s="51"/>
      <c r="LV62" s="51"/>
      <c r="LW62" s="51"/>
      <c r="LX62" s="51"/>
      <c r="LY62" s="51"/>
      <c r="LZ62" s="51"/>
      <c r="MA62" s="51"/>
      <c r="MB62" s="51"/>
      <c r="MC62" s="51"/>
      <c r="MD62" s="51"/>
      <c r="ME62" s="51"/>
      <c r="MF62" s="51"/>
      <c r="MG62" s="51"/>
      <c r="MH62" s="51"/>
      <c r="MI62" s="51"/>
      <c r="MJ62" s="51"/>
      <c r="MK62" s="51"/>
      <c r="ML62" s="51"/>
      <c r="MM62" s="51"/>
      <c r="MN62" s="51"/>
      <c r="MO62" s="51"/>
      <c r="MP62" s="51"/>
      <c r="MQ62" s="51"/>
      <c r="MR62" s="51"/>
      <c r="MS62" s="51"/>
      <c r="MT62" s="51"/>
      <c r="MU62" s="51"/>
      <c r="MV62" s="51"/>
      <c r="MW62" s="51"/>
      <c r="MX62" s="51"/>
      <c r="MY62" s="51"/>
      <c r="MZ62" s="51"/>
      <c r="NA62" s="51"/>
      <c r="NB62" s="51"/>
      <c r="NC62" s="51"/>
      <c r="ND62" s="51"/>
      <c r="NE62" s="51"/>
      <c r="NF62" s="51"/>
      <c r="NG62" s="51"/>
      <c r="NH62" s="51"/>
      <c r="NI62" s="51"/>
      <c r="NJ62" s="51"/>
      <c r="NK62" s="51"/>
      <c r="NL62" s="51"/>
      <c r="NM62" s="51"/>
      <c r="NN62" s="51"/>
      <c r="NO62" s="51"/>
      <c r="NP62" s="51"/>
      <c r="NQ62" s="51"/>
      <c r="NR62" s="51"/>
      <c r="NS62" s="51"/>
      <c r="NT62" s="51"/>
      <c r="NU62" s="51"/>
      <c r="NV62" s="51"/>
      <c r="NW62" s="51"/>
      <c r="NX62" s="51"/>
      <c r="NY62" s="51"/>
      <c r="NZ62" s="51"/>
      <c r="OA62" s="51"/>
      <c r="OB62" s="51"/>
      <c r="OC62" s="51"/>
      <c r="OD62" s="51"/>
      <c r="OE62" s="51"/>
      <c r="OF62" s="51"/>
      <c r="OG62" s="51"/>
      <c r="OH62" s="51"/>
      <c r="OI62" s="51"/>
      <c r="OJ62" s="51"/>
      <c r="OK62" s="51"/>
      <c r="OL62" s="51"/>
      <c r="OM62" s="51"/>
      <c r="ON62" s="51"/>
      <c r="OO62" s="51"/>
      <c r="OP62" s="51"/>
      <c r="OQ62" s="51"/>
      <c r="OR62" s="51"/>
      <c r="OS62" s="51"/>
      <c r="OT62" s="51"/>
      <c r="OU62" s="51"/>
      <c r="OV62" s="51"/>
      <c r="OW62" s="51"/>
      <c r="OX62" s="51"/>
      <c r="OY62" s="51"/>
      <c r="OZ62" s="51"/>
      <c r="PA62" s="51"/>
      <c r="PB62" s="51"/>
      <c r="PC62" s="51"/>
      <c r="PD62" s="51"/>
      <c r="PE62" s="51"/>
      <c r="PF62" s="51"/>
      <c r="PG62" s="51"/>
      <c r="PH62" s="51"/>
      <c r="PI62" s="51"/>
      <c r="PJ62" s="51"/>
      <c r="PK62" s="51"/>
      <c r="PL62" s="51"/>
      <c r="PM62" s="51"/>
      <c r="PN62" s="51"/>
      <c r="PO62" s="51"/>
      <c r="PP62" s="51"/>
      <c r="PQ62" s="51"/>
      <c r="PR62" s="51"/>
      <c r="PS62" s="51"/>
      <c r="PT62" s="51"/>
      <c r="PU62" s="51"/>
      <c r="PV62" s="51"/>
      <c r="PW62" s="51"/>
      <c r="PX62" s="51"/>
      <c r="PY62" s="51"/>
      <c r="PZ62" s="51"/>
      <c r="QA62" s="51"/>
      <c r="QB62" s="51"/>
      <c r="QC62" s="51"/>
      <c r="QD62" s="51"/>
      <c r="QE62" s="51"/>
      <c r="QF62" s="51"/>
      <c r="QG62" s="51"/>
      <c r="QH62" s="51"/>
      <c r="QI62" s="51"/>
      <c r="QJ62" s="51"/>
      <c r="QK62" s="51"/>
      <c r="QL62" s="51"/>
      <c r="QM62" s="51"/>
      <c r="QN62" s="51"/>
      <c r="QO62" s="51"/>
      <c r="QP62" s="51"/>
      <c r="QQ62" s="51"/>
      <c r="QR62" s="51"/>
      <c r="QS62" s="51"/>
      <c r="QT62" s="51"/>
      <c r="QU62" s="51"/>
      <c r="QV62" s="51"/>
      <c r="QW62" s="51"/>
      <c r="QX62" s="51"/>
      <c r="QY62" s="51"/>
      <c r="QZ62" s="51"/>
      <c r="RA62" s="51"/>
      <c r="RB62" s="51"/>
      <c r="RC62" s="51"/>
      <c r="RD62" s="51"/>
      <c r="RE62" s="51"/>
      <c r="RF62" s="51"/>
      <c r="RG62" s="51"/>
      <c r="RH62" s="51"/>
      <c r="RI62" s="51"/>
      <c r="RJ62" s="51"/>
      <c r="RK62" s="51"/>
      <c r="RL62" s="51"/>
      <c r="RM62" s="51"/>
      <c r="RN62" s="51"/>
      <c r="RO62" s="51"/>
      <c r="RP62" s="51"/>
      <c r="RQ62" s="51"/>
      <c r="RR62" s="51"/>
      <c r="RS62" s="51"/>
      <c r="RT62" s="51"/>
      <c r="RU62" s="51"/>
      <c r="RV62" s="51"/>
      <c r="RW62" s="51"/>
      <c r="RX62" s="51"/>
      <c r="RY62" s="51"/>
      <c r="RZ62" s="51"/>
      <c r="SA62" s="51"/>
      <c r="SB62" s="51"/>
      <c r="SC62" s="51"/>
      <c r="SD62" s="51"/>
      <c r="SE62" s="51"/>
      <c r="SF62" s="51"/>
      <c r="SG62" s="51"/>
      <c r="SH62" s="51"/>
      <c r="SI62" s="51"/>
      <c r="SJ62" s="51"/>
      <c r="SK62" s="51"/>
      <c r="SL62" s="51"/>
      <c r="SM62" s="51"/>
      <c r="SN62" s="51"/>
      <c r="SO62" s="51"/>
      <c r="SP62" s="51"/>
      <c r="SQ62" s="51"/>
      <c r="SR62" s="51"/>
      <c r="SS62" s="51"/>
      <c r="ST62" s="51"/>
      <c r="SU62" s="51"/>
      <c r="SV62" s="51"/>
      <c r="SW62" s="51"/>
      <c r="SX62" s="51"/>
      <c r="SY62" s="51"/>
      <c r="SZ62" s="51"/>
      <c r="TA62" s="51"/>
      <c r="TB62" s="51"/>
      <c r="TC62" s="51"/>
      <c r="TD62" s="51"/>
      <c r="TE62" s="51"/>
      <c r="TF62" s="51"/>
      <c r="TG62" s="51"/>
      <c r="TH62" s="51"/>
      <c r="TI62" s="51"/>
      <c r="TJ62" s="51"/>
      <c r="TK62" s="51"/>
      <c r="TL62" s="51"/>
      <c r="TM62" s="51"/>
      <c r="TN62" s="51"/>
      <c r="TO62" s="51"/>
      <c r="TP62" s="51"/>
      <c r="TQ62" s="51"/>
      <c r="TR62" s="51"/>
      <c r="TS62" s="51"/>
      <c r="TT62" s="51"/>
      <c r="TU62" s="51"/>
      <c r="TV62" s="51"/>
      <c r="TW62" s="51"/>
      <c r="TX62" s="51"/>
      <c r="TY62" s="51"/>
      <c r="TZ62" s="51"/>
      <c r="UA62" s="51"/>
      <c r="UB62" s="51"/>
      <c r="UC62" s="51"/>
      <c r="UD62" s="51"/>
      <c r="UE62" s="51"/>
      <c r="UF62" s="51"/>
      <c r="UG62" s="51"/>
      <c r="UH62" s="51"/>
      <c r="UI62" s="51"/>
      <c r="UJ62" s="51"/>
      <c r="UK62" s="51"/>
      <c r="UL62" s="51"/>
      <c r="UM62" s="51"/>
    </row>
    <row r="63" spans="1:559" s="34" customFormat="1" ht="14.25" customHeight="1">
      <c r="A63" s="51"/>
      <c r="B63" s="51"/>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c r="BO63" s="51"/>
      <c r="BP63" s="51"/>
      <c r="BQ63" s="51"/>
      <c r="BR63" s="51"/>
      <c r="BS63" s="51"/>
      <c r="BT63" s="51"/>
      <c r="BU63" s="51"/>
      <c r="BV63" s="51"/>
      <c r="BW63" s="51"/>
      <c r="BX63" s="51"/>
      <c r="BY63" s="51"/>
      <c r="BZ63" s="51"/>
      <c r="CA63" s="51"/>
      <c r="CB63" s="51"/>
      <c r="CC63" s="51"/>
      <c r="CD63" s="51"/>
      <c r="CE63" s="51"/>
      <c r="CF63" s="51"/>
      <c r="CG63" s="51"/>
      <c r="CH63" s="51"/>
      <c r="CI63" s="51"/>
      <c r="CJ63" s="51"/>
      <c r="CK63" s="51"/>
      <c r="CL63" s="51"/>
      <c r="CM63" s="51"/>
      <c r="CN63" s="51"/>
      <c r="CO63" s="51"/>
      <c r="CP63" s="51"/>
      <c r="CQ63" s="51"/>
      <c r="CR63" s="51"/>
      <c r="CS63" s="51"/>
      <c r="CT63" s="51"/>
      <c r="CU63" s="51"/>
      <c r="CV63" s="51"/>
      <c r="CW63" s="51"/>
      <c r="CX63" s="51"/>
      <c r="CY63" s="51"/>
      <c r="CZ63" s="51"/>
      <c r="DA63" s="51"/>
      <c r="DB63" s="51"/>
      <c r="DC63" s="51"/>
      <c r="DD63" s="51"/>
      <c r="DE63" s="51"/>
      <c r="DF63" s="51"/>
      <c r="DG63" s="51"/>
      <c r="DH63" s="51"/>
      <c r="DI63" s="51"/>
      <c r="DJ63" s="51"/>
      <c r="DK63" s="51"/>
      <c r="DL63" s="51"/>
      <c r="DM63" s="51"/>
      <c r="DN63" s="51"/>
      <c r="DO63" s="51"/>
      <c r="DP63" s="51"/>
      <c r="DQ63" s="51"/>
      <c r="DR63" s="51"/>
      <c r="DS63" s="51"/>
      <c r="DT63" s="51"/>
      <c r="DU63" s="51"/>
      <c r="DV63" s="51"/>
      <c r="DW63" s="51"/>
      <c r="DX63" s="51"/>
      <c r="DY63" s="51"/>
      <c r="DZ63" s="51"/>
      <c r="EA63" s="51"/>
      <c r="EB63" s="51"/>
      <c r="EC63" s="51"/>
      <c r="ED63" s="51"/>
      <c r="EE63" s="51"/>
      <c r="EF63" s="51"/>
      <c r="EG63" s="51"/>
      <c r="EH63" s="51"/>
      <c r="EI63" s="51"/>
      <c r="EJ63" s="51"/>
      <c r="EK63" s="51"/>
      <c r="EL63" s="51"/>
      <c r="EM63" s="51"/>
      <c r="EN63" s="51"/>
      <c r="EO63" s="51"/>
      <c r="EP63" s="51"/>
      <c r="EQ63" s="51"/>
      <c r="ER63" s="51"/>
      <c r="ES63" s="51"/>
      <c r="ET63" s="51"/>
      <c r="EU63" s="51"/>
      <c r="EV63" s="51"/>
      <c r="EW63" s="51"/>
      <c r="EX63" s="51"/>
      <c r="EY63" s="51"/>
      <c r="EZ63" s="51"/>
      <c r="FA63" s="51"/>
      <c r="FB63" s="51"/>
      <c r="FC63" s="51"/>
      <c r="FD63" s="51"/>
      <c r="FE63" s="51"/>
      <c r="FF63" s="51"/>
      <c r="FG63" s="51"/>
      <c r="FH63" s="51"/>
      <c r="FI63" s="51"/>
      <c r="FJ63" s="51"/>
      <c r="FK63" s="51"/>
      <c r="FL63" s="51"/>
      <c r="FM63" s="51"/>
      <c r="FN63" s="51"/>
      <c r="FO63" s="51"/>
      <c r="FP63" s="51"/>
      <c r="FQ63" s="51"/>
      <c r="FR63" s="51"/>
      <c r="FS63" s="51"/>
      <c r="FT63" s="51"/>
      <c r="FU63" s="51"/>
      <c r="FV63" s="51"/>
      <c r="FW63" s="51"/>
      <c r="FX63" s="51"/>
      <c r="FY63" s="51"/>
      <c r="FZ63" s="51"/>
      <c r="GA63" s="51"/>
      <c r="GB63" s="51"/>
      <c r="GC63" s="51"/>
      <c r="GD63" s="51"/>
      <c r="GE63" s="51"/>
      <c r="GF63" s="51"/>
      <c r="GG63" s="51"/>
      <c r="GH63" s="51"/>
      <c r="GI63" s="51"/>
      <c r="GJ63" s="51"/>
      <c r="GK63" s="51"/>
      <c r="GL63" s="51"/>
      <c r="GM63" s="51"/>
      <c r="GN63" s="51"/>
      <c r="GO63" s="51"/>
      <c r="GP63" s="51"/>
      <c r="GQ63" s="51"/>
      <c r="GR63" s="51"/>
      <c r="GS63" s="51"/>
      <c r="GT63" s="51"/>
      <c r="GU63" s="51"/>
      <c r="GV63" s="51"/>
      <c r="GW63" s="51"/>
      <c r="GX63" s="51"/>
      <c r="GY63" s="51"/>
      <c r="GZ63" s="51"/>
      <c r="HA63" s="51"/>
      <c r="HB63" s="51"/>
      <c r="HC63" s="51"/>
      <c r="HD63" s="51"/>
      <c r="HE63" s="51"/>
      <c r="HF63" s="51"/>
      <c r="HG63" s="51"/>
      <c r="HH63" s="51"/>
      <c r="HI63" s="51"/>
      <c r="HJ63" s="51"/>
      <c r="HK63" s="51"/>
      <c r="HL63" s="51"/>
      <c r="HM63" s="51"/>
      <c r="HN63" s="51"/>
      <c r="HO63" s="51"/>
      <c r="HP63" s="51"/>
      <c r="HQ63" s="51"/>
      <c r="HR63" s="51"/>
      <c r="HS63" s="51"/>
      <c r="HT63" s="51"/>
      <c r="HU63" s="51"/>
      <c r="HV63" s="51"/>
      <c r="HW63" s="51"/>
      <c r="HX63" s="51"/>
      <c r="HY63" s="51"/>
      <c r="HZ63" s="51"/>
      <c r="IA63" s="51"/>
      <c r="IB63" s="51"/>
      <c r="IC63" s="51"/>
      <c r="ID63" s="51"/>
      <c r="IE63" s="51"/>
      <c r="IF63" s="51"/>
      <c r="IG63" s="51"/>
      <c r="IH63" s="51"/>
      <c r="II63" s="51"/>
      <c r="IJ63" s="51"/>
      <c r="IK63" s="51"/>
      <c r="IL63" s="51"/>
      <c r="IM63" s="51"/>
      <c r="IN63" s="51"/>
      <c r="IO63" s="51"/>
      <c r="IP63" s="51"/>
      <c r="IQ63" s="51"/>
      <c r="IR63" s="51"/>
      <c r="IS63" s="51"/>
      <c r="IT63" s="51"/>
      <c r="IU63" s="51"/>
      <c r="IV63" s="51"/>
      <c r="IW63" s="51"/>
      <c r="IX63" s="51"/>
      <c r="IY63" s="51"/>
      <c r="IZ63" s="51"/>
      <c r="JA63" s="51"/>
      <c r="JB63" s="51"/>
      <c r="JC63" s="51"/>
      <c r="JD63" s="51"/>
      <c r="JE63" s="51"/>
      <c r="JF63" s="51"/>
      <c r="JG63" s="51"/>
      <c r="JH63" s="51"/>
      <c r="JI63" s="51"/>
      <c r="JJ63" s="51"/>
      <c r="JK63" s="51"/>
      <c r="JL63" s="51"/>
      <c r="JM63" s="51"/>
      <c r="JN63" s="51"/>
      <c r="JO63" s="51"/>
      <c r="JP63" s="51"/>
      <c r="JQ63" s="51"/>
      <c r="JR63" s="51"/>
      <c r="JS63" s="51"/>
      <c r="JT63" s="51"/>
      <c r="JU63" s="51"/>
      <c r="JV63" s="51"/>
      <c r="JW63" s="51"/>
      <c r="JX63" s="51"/>
      <c r="JY63" s="51"/>
      <c r="JZ63" s="51"/>
      <c r="KA63" s="51"/>
      <c r="KB63" s="51"/>
      <c r="KC63" s="51"/>
      <c r="KD63" s="51"/>
      <c r="KE63" s="51"/>
      <c r="KF63" s="51"/>
      <c r="KG63" s="51"/>
      <c r="KH63" s="51"/>
      <c r="KI63" s="51"/>
      <c r="KJ63" s="51"/>
      <c r="KK63" s="51"/>
      <c r="KL63" s="51"/>
      <c r="KM63" s="51"/>
      <c r="KN63" s="51"/>
      <c r="KO63" s="51"/>
      <c r="KP63" s="51"/>
      <c r="KQ63" s="51"/>
      <c r="KR63" s="51"/>
      <c r="KS63" s="51"/>
      <c r="KT63" s="51"/>
      <c r="KU63" s="51"/>
      <c r="KV63" s="51"/>
      <c r="KW63" s="51"/>
      <c r="KX63" s="51"/>
      <c r="KY63" s="51"/>
      <c r="KZ63" s="51"/>
      <c r="LA63" s="51"/>
      <c r="LB63" s="51"/>
      <c r="LC63" s="51"/>
      <c r="LD63" s="51"/>
      <c r="LE63" s="51"/>
      <c r="LF63" s="51"/>
      <c r="LG63" s="51"/>
      <c r="LH63" s="51"/>
      <c r="LI63" s="51"/>
      <c r="LJ63" s="51"/>
      <c r="LK63" s="51"/>
      <c r="LL63" s="51"/>
      <c r="LM63" s="51"/>
      <c r="LN63" s="51"/>
      <c r="LO63" s="51"/>
      <c r="LP63" s="51"/>
      <c r="LQ63" s="51"/>
      <c r="LR63" s="51"/>
      <c r="LS63" s="51"/>
      <c r="LT63" s="51"/>
      <c r="LU63" s="51"/>
      <c r="LV63" s="51"/>
      <c r="LW63" s="51"/>
      <c r="LX63" s="51"/>
      <c r="LY63" s="51"/>
      <c r="LZ63" s="51"/>
      <c r="MA63" s="51"/>
      <c r="MB63" s="51"/>
      <c r="MC63" s="51"/>
      <c r="MD63" s="51"/>
      <c r="ME63" s="51"/>
      <c r="MF63" s="51"/>
      <c r="MG63" s="51"/>
      <c r="MH63" s="51"/>
      <c r="MI63" s="51"/>
      <c r="MJ63" s="51"/>
      <c r="MK63" s="51"/>
      <c r="ML63" s="51"/>
      <c r="MM63" s="51"/>
      <c r="MN63" s="51"/>
      <c r="MO63" s="51"/>
      <c r="MP63" s="51"/>
      <c r="MQ63" s="51"/>
      <c r="MR63" s="51"/>
      <c r="MS63" s="51"/>
      <c r="MT63" s="51"/>
      <c r="MU63" s="51"/>
      <c r="MV63" s="51"/>
      <c r="MW63" s="51"/>
      <c r="MX63" s="51"/>
      <c r="MY63" s="51"/>
      <c r="MZ63" s="51"/>
      <c r="NA63" s="51"/>
      <c r="NB63" s="51"/>
      <c r="NC63" s="51"/>
      <c r="ND63" s="51"/>
      <c r="NE63" s="51"/>
      <c r="NF63" s="51"/>
      <c r="NG63" s="51"/>
      <c r="NH63" s="51"/>
      <c r="NI63" s="51"/>
      <c r="NJ63" s="51"/>
      <c r="NK63" s="51"/>
      <c r="NL63" s="51"/>
      <c r="NM63" s="51"/>
      <c r="NN63" s="51"/>
      <c r="NO63" s="51"/>
      <c r="NP63" s="51"/>
      <c r="NQ63" s="51"/>
      <c r="NR63" s="51"/>
      <c r="NS63" s="51"/>
      <c r="NT63" s="51"/>
      <c r="NU63" s="51"/>
      <c r="NV63" s="51"/>
      <c r="NW63" s="51"/>
      <c r="NX63" s="51"/>
      <c r="NY63" s="51"/>
      <c r="NZ63" s="51"/>
      <c r="OA63" s="51"/>
      <c r="OB63" s="51"/>
      <c r="OC63" s="51"/>
      <c r="OD63" s="51"/>
      <c r="OE63" s="51"/>
      <c r="OF63" s="51"/>
      <c r="OG63" s="51"/>
      <c r="OH63" s="51"/>
      <c r="OI63" s="51"/>
      <c r="OJ63" s="51"/>
      <c r="OK63" s="51"/>
      <c r="OL63" s="51"/>
      <c r="OM63" s="51"/>
      <c r="ON63" s="51"/>
      <c r="OO63" s="51"/>
      <c r="OP63" s="51"/>
      <c r="OQ63" s="51"/>
      <c r="OR63" s="51"/>
      <c r="OS63" s="51"/>
      <c r="OT63" s="51"/>
      <c r="OU63" s="51"/>
      <c r="OV63" s="51"/>
      <c r="OW63" s="51"/>
      <c r="OX63" s="51"/>
      <c r="OY63" s="51"/>
      <c r="OZ63" s="51"/>
      <c r="PA63" s="51"/>
      <c r="PB63" s="51"/>
      <c r="PC63" s="51"/>
      <c r="PD63" s="51"/>
      <c r="PE63" s="51"/>
      <c r="PF63" s="51"/>
      <c r="PG63" s="51"/>
      <c r="PH63" s="51"/>
      <c r="PI63" s="51"/>
      <c r="PJ63" s="51"/>
      <c r="PK63" s="51"/>
      <c r="PL63" s="51"/>
      <c r="PM63" s="51"/>
      <c r="PN63" s="51"/>
      <c r="PO63" s="51"/>
      <c r="PP63" s="51"/>
      <c r="PQ63" s="51"/>
      <c r="PR63" s="51"/>
      <c r="PS63" s="51"/>
      <c r="PT63" s="51"/>
      <c r="PU63" s="51"/>
      <c r="PV63" s="51"/>
      <c r="PW63" s="51"/>
      <c r="PX63" s="51"/>
      <c r="PY63" s="51"/>
      <c r="PZ63" s="51"/>
      <c r="QA63" s="51"/>
      <c r="QB63" s="51"/>
      <c r="QC63" s="51"/>
      <c r="QD63" s="51"/>
      <c r="QE63" s="51"/>
      <c r="QF63" s="51"/>
      <c r="QG63" s="51"/>
      <c r="QH63" s="51"/>
      <c r="QI63" s="51"/>
      <c r="QJ63" s="51"/>
      <c r="QK63" s="51"/>
      <c r="QL63" s="51"/>
      <c r="QM63" s="51"/>
      <c r="QN63" s="51"/>
      <c r="QO63" s="51"/>
      <c r="QP63" s="51"/>
      <c r="QQ63" s="51"/>
      <c r="QR63" s="51"/>
      <c r="QS63" s="51"/>
      <c r="QT63" s="51"/>
      <c r="QU63" s="51"/>
      <c r="QV63" s="51"/>
      <c r="QW63" s="51"/>
      <c r="QX63" s="51"/>
      <c r="QY63" s="51"/>
      <c r="QZ63" s="51"/>
      <c r="RA63" s="51"/>
      <c r="RB63" s="51"/>
      <c r="RC63" s="51"/>
      <c r="RD63" s="51"/>
      <c r="RE63" s="51"/>
      <c r="RF63" s="51"/>
      <c r="RG63" s="51"/>
      <c r="RH63" s="51"/>
      <c r="RI63" s="51"/>
      <c r="RJ63" s="51"/>
      <c r="RK63" s="51"/>
      <c r="RL63" s="51"/>
      <c r="RM63" s="51"/>
      <c r="RN63" s="51"/>
      <c r="RO63" s="51"/>
      <c r="RP63" s="51"/>
      <c r="RQ63" s="51"/>
      <c r="RR63" s="51"/>
      <c r="RS63" s="51"/>
      <c r="RT63" s="51"/>
      <c r="RU63" s="51"/>
      <c r="RV63" s="51"/>
      <c r="RW63" s="51"/>
      <c r="RX63" s="51"/>
      <c r="RY63" s="51"/>
      <c r="RZ63" s="51"/>
      <c r="SA63" s="51"/>
      <c r="SB63" s="51"/>
      <c r="SC63" s="51"/>
      <c r="SD63" s="51"/>
      <c r="SE63" s="51"/>
      <c r="SF63" s="51"/>
      <c r="SG63" s="51"/>
      <c r="SH63" s="51"/>
      <c r="SI63" s="51"/>
      <c r="SJ63" s="51"/>
      <c r="SK63" s="51"/>
      <c r="SL63" s="51"/>
      <c r="SM63" s="51"/>
      <c r="SN63" s="51"/>
      <c r="SO63" s="51"/>
      <c r="SP63" s="51"/>
      <c r="SQ63" s="51"/>
      <c r="SR63" s="51"/>
      <c r="SS63" s="51"/>
      <c r="ST63" s="51"/>
      <c r="SU63" s="51"/>
      <c r="SV63" s="51"/>
      <c r="SW63" s="51"/>
      <c r="SX63" s="51"/>
      <c r="SY63" s="51"/>
      <c r="SZ63" s="51"/>
      <c r="TA63" s="51"/>
      <c r="TB63" s="51"/>
      <c r="TC63" s="51"/>
      <c r="TD63" s="51"/>
      <c r="TE63" s="51"/>
      <c r="TF63" s="51"/>
      <c r="TG63" s="51"/>
      <c r="TH63" s="51"/>
      <c r="TI63" s="51"/>
      <c r="TJ63" s="51"/>
      <c r="TK63" s="51"/>
      <c r="TL63" s="51"/>
      <c r="TM63" s="51"/>
      <c r="TN63" s="51"/>
      <c r="TO63" s="51"/>
      <c r="TP63" s="51"/>
      <c r="TQ63" s="51"/>
      <c r="TR63" s="51"/>
      <c r="TS63" s="51"/>
      <c r="TT63" s="51"/>
      <c r="TU63" s="51"/>
      <c r="TV63" s="51"/>
      <c r="TW63" s="51"/>
      <c r="TX63" s="51"/>
      <c r="TY63" s="51"/>
      <c r="TZ63" s="51"/>
      <c r="UA63" s="51"/>
      <c r="UB63" s="51"/>
      <c r="UC63" s="51"/>
      <c r="UD63" s="51"/>
      <c r="UE63" s="51"/>
      <c r="UF63" s="51"/>
      <c r="UG63" s="51"/>
      <c r="UH63" s="51"/>
      <c r="UI63" s="51"/>
      <c r="UJ63" s="51"/>
      <c r="UK63" s="51"/>
      <c r="UL63" s="51"/>
      <c r="UM63" s="51"/>
    </row>
    <row r="64" spans="1:559" s="34" customFormat="1" ht="14.25" customHeight="1">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c r="BI64" s="51"/>
      <c r="BJ64" s="51"/>
      <c r="BK64" s="51"/>
      <c r="BL64" s="51"/>
      <c r="BM64" s="51"/>
      <c r="BN64" s="51"/>
      <c r="BO64" s="51"/>
      <c r="BP64" s="51"/>
      <c r="BQ64" s="51"/>
      <c r="BR64" s="51"/>
      <c r="BS64" s="51"/>
      <c r="BT64" s="51"/>
      <c r="BU64" s="51"/>
      <c r="BV64" s="51"/>
      <c r="BW64" s="51"/>
      <c r="BX64" s="51"/>
      <c r="BY64" s="51"/>
      <c r="BZ64" s="51"/>
      <c r="CA64" s="51"/>
      <c r="CB64" s="51"/>
      <c r="CC64" s="51"/>
      <c r="CD64" s="51"/>
      <c r="CE64" s="51"/>
      <c r="CF64" s="51"/>
      <c r="CG64" s="51"/>
      <c r="CH64" s="51"/>
      <c r="CI64" s="51"/>
      <c r="CJ64" s="51"/>
      <c r="CK64" s="51"/>
      <c r="CL64" s="51"/>
      <c r="CM64" s="51"/>
      <c r="CN64" s="51"/>
      <c r="CO64" s="51"/>
      <c r="CP64" s="51"/>
      <c r="CQ64" s="51"/>
      <c r="CR64" s="51"/>
      <c r="CS64" s="51"/>
      <c r="CT64" s="51"/>
      <c r="CU64" s="51"/>
      <c r="CV64" s="51"/>
      <c r="CW64" s="51"/>
      <c r="CX64" s="51"/>
      <c r="CY64" s="51"/>
      <c r="CZ64" s="51"/>
      <c r="DA64" s="51"/>
      <c r="DB64" s="51"/>
      <c r="DC64" s="51"/>
      <c r="DD64" s="51"/>
      <c r="DE64" s="51"/>
      <c r="DF64" s="51"/>
      <c r="DG64" s="51"/>
      <c r="DH64" s="51"/>
      <c r="DI64" s="51"/>
      <c r="DJ64" s="51"/>
      <c r="DK64" s="51"/>
      <c r="DL64" s="51"/>
      <c r="DM64" s="51"/>
      <c r="DN64" s="51"/>
      <c r="DO64" s="51"/>
      <c r="DP64" s="51"/>
      <c r="DQ64" s="51"/>
      <c r="DR64" s="51"/>
      <c r="DS64" s="51"/>
      <c r="DT64" s="51"/>
      <c r="DU64" s="51"/>
      <c r="DV64" s="51"/>
      <c r="DW64" s="51"/>
      <c r="DX64" s="51"/>
      <c r="DY64" s="51"/>
      <c r="DZ64" s="51"/>
      <c r="EA64" s="51"/>
      <c r="EB64" s="51"/>
      <c r="EC64" s="51"/>
      <c r="ED64" s="51"/>
      <c r="EE64" s="51"/>
      <c r="EF64" s="51"/>
      <c r="EG64" s="51"/>
      <c r="EH64" s="51"/>
      <c r="EI64" s="51"/>
      <c r="EJ64" s="51"/>
      <c r="EK64" s="51"/>
      <c r="EL64" s="51"/>
      <c r="EM64" s="51"/>
      <c r="EN64" s="51"/>
      <c r="EO64" s="51"/>
      <c r="EP64" s="51"/>
      <c r="EQ64" s="51"/>
      <c r="ER64" s="51"/>
      <c r="ES64" s="51"/>
      <c r="ET64" s="51"/>
      <c r="EU64" s="51"/>
      <c r="EV64" s="51"/>
      <c r="EW64" s="51"/>
      <c r="EX64" s="51"/>
      <c r="EY64" s="51"/>
      <c r="EZ64" s="51"/>
      <c r="FA64" s="51"/>
      <c r="FB64" s="51"/>
      <c r="FC64" s="51"/>
      <c r="FD64" s="51"/>
      <c r="FE64" s="51"/>
      <c r="FF64" s="51"/>
      <c r="FG64" s="51"/>
      <c r="FH64" s="51"/>
      <c r="FI64" s="51"/>
      <c r="FJ64" s="51"/>
      <c r="FK64" s="51"/>
      <c r="FL64" s="51"/>
      <c r="FM64" s="51"/>
      <c r="FN64" s="51"/>
      <c r="FO64" s="51"/>
      <c r="FP64" s="51"/>
      <c r="FQ64" s="51"/>
      <c r="FR64" s="51"/>
      <c r="FS64" s="51"/>
      <c r="FT64" s="51"/>
      <c r="FU64" s="51"/>
      <c r="FV64" s="51"/>
      <c r="FW64" s="51"/>
      <c r="FX64" s="51"/>
      <c r="FY64" s="51"/>
      <c r="FZ64" s="51"/>
      <c r="GA64" s="51"/>
      <c r="GB64" s="51"/>
      <c r="GC64" s="51"/>
      <c r="GD64" s="51"/>
      <c r="GE64" s="51"/>
      <c r="GF64" s="51"/>
      <c r="GG64" s="51"/>
      <c r="GH64" s="51"/>
      <c r="GI64" s="51"/>
      <c r="GJ64" s="51"/>
      <c r="GK64" s="51"/>
      <c r="GL64" s="51"/>
      <c r="GM64" s="51"/>
      <c r="GN64" s="51"/>
      <c r="GO64" s="51"/>
      <c r="GP64" s="51"/>
      <c r="GQ64" s="51"/>
      <c r="GR64" s="51"/>
      <c r="GS64" s="51"/>
      <c r="GT64" s="51"/>
      <c r="GU64" s="51"/>
      <c r="GV64" s="51"/>
      <c r="GW64" s="51"/>
      <c r="GX64" s="51"/>
      <c r="GY64" s="51"/>
      <c r="GZ64" s="51"/>
      <c r="HA64" s="51"/>
      <c r="HB64" s="51"/>
      <c r="HC64" s="51"/>
      <c r="HD64" s="51"/>
      <c r="HE64" s="51"/>
      <c r="HF64" s="51"/>
      <c r="HG64" s="51"/>
      <c r="HH64" s="51"/>
      <c r="HI64" s="51"/>
      <c r="HJ64" s="51"/>
      <c r="HK64" s="51"/>
      <c r="HL64" s="51"/>
      <c r="HM64" s="51"/>
      <c r="HN64" s="51"/>
      <c r="HO64" s="51"/>
      <c r="HP64" s="51"/>
      <c r="HQ64" s="51"/>
      <c r="HR64" s="51"/>
      <c r="HS64" s="51"/>
      <c r="HT64" s="51"/>
      <c r="HU64" s="51"/>
      <c r="HV64" s="51"/>
      <c r="HW64" s="51"/>
      <c r="HX64" s="51"/>
      <c r="HY64" s="51"/>
      <c r="HZ64" s="51"/>
      <c r="IA64" s="51"/>
      <c r="IB64" s="51"/>
      <c r="IC64" s="51"/>
      <c r="ID64" s="51"/>
      <c r="IE64" s="51"/>
      <c r="IF64" s="51"/>
      <c r="IG64" s="51"/>
      <c r="IH64" s="51"/>
      <c r="II64" s="51"/>
      <c r="IJ64" s="51"/>
      <c r="IK64" s="51"/>
      <c r="IL64" s="51"/>
      <c r="IM64" s="51"/>
      <c r="IN64" s="51"/>
      <c r="IO64" s="51"/>
      <c r="IP64" s="51"/>
      <c r="IQ64" s="51"/>
      <c r="IR64" s="51"/>
      <c r="IS64" s="51"/>
      <c r="IT64" s="51"/>
      <c r="IU64" s="51"/>
      <c r="IV64" s="51"/>
      <c r="IW64" s="51"/>
      <c r="IX64" s="51"/>
      <c r="IY64" s="51"/>
      <c r="IZ64" s="51"/>
      <c r="JA64" s="51"/>
      <c r="JB64" s="51"/>
      <c r="JC64" s="51"/>
      <c r="JD64" s="51"/>
      <c r="JE64" s="51"/>
      <c r="JF64" s="51"/>
      <c r="JG64" s="51"/>
      <c r="JH64" s="51"/>
      <c r="JI64" s="51"/>
      <c r="JJ64" s="51"/>
      <c r="JK64" s="51"/>
      <c r="JL64" s="51"/>
      <c r="JM64" s="51"/>
      <c r="JN64" s="51"/>
      <c r="JO64" s="51"/>
      <c r="JP64" s="51"/>
      <c r="JQ64" s="51"/>
      <c r="JR64" s="51"/>
      <c r="JS64" s="51"/>
      <c r="JT64" s="51"/>
      <c r="JU64" s="51"/>
      <c r="JV64" s="51"/>
      <c r="JW64" s="51"/>
      <c r="JX64" s="51"/>
      <c r="JY64" s="51"/>
      <c r="JZ64" s="51"/>
      <c r="KA64" s="51"/>
      <c r="KB64" s="51"/>
      <c r="KC64" s="51"/>
      <c r="KD64" s="51"/>
      <c r="KE64" s="51"/>
      <c r="KF64" s="51"/>
      <c r="KG64" s="51"/>
      <c r="KH64" s="51"/>
      <c r="KI64" s="51"/>
      <c r="KJ64" s="51"/>
      <c r="KK64" s="51"/>
      <c r="KL64" s="51"/>
      <c r="KM64" s="51"/>
      <c r="KN64" s="51"/>
      <c r="KO64" s="51"/>
      <c r="KP64" s="51"/>
      <c r="KQ64" s="51"/>
      <c r="KR64" s="51"/>
      <c r="KS64" s="51"/>
      <c r="KT64" s="51"/>
      <c r="KU64" s="51"/>
      <c r="KV64" s="51"/>
      <c r="KW64" s="51"/>
      <c r="KX64" s="51"/>
      <c r="KY64" s="51"/>
      <c r="KZ64" s="51"/>
      <c r="LA64" s="51"/>
      <c r="LB64" s="51"/>
      <c r="LC64" s="51"/>
      <c r="LD64" s="51"/>
      <c r="LE64" s="51"/>
      <c r="LF64" s="51"/>
      <c r="LG64" s="51"/>
      <c r="LH64" s="51"/>
      <c r="LI64" s="51"/>
      <c r="LJ64" s="51"/>
      <c r="LK64" s="51"/>
      <c r="LL64" s="51"/>
      <c r="LM64" s="51"/>
      <c r="LN64" s="51"/>
      <c r="LO64" s="51"/>
      <c r="LP64" s="51"/>
      <c r="LQ64" s="51"/>
      <c r="LR64" s="51"/>
      <c r="LS64" s="51"/>
      <c r="LT64" s="51"/>
      <c r="LU64" s="51"/>
      <c r="LV64" s="51"/>
      <c r="LW64" s="51"/>
      <c r="LX64" s="51"/>
      <c r="LY64" s="51"/>
      <c r="LZ64" s="51"/>
      <c r="MA64" s="51"/>
      <c r="MB64" s="51"/>
      <c r="MC64" s="51"/>
      <c r="MD64" s="51"/>
      <c r="ME64" s="51"/>
      <c r="MF64" s="51"/>
      <c r="MG64" s="51"/>
      <c r="MH64" s="51"/>
      <c r="MI64" s="51"/>
      <c r="MJ64" s="51"/>
      <c r="MK64" s="51"/>
      <c r="ML64" s="51"/>
      <c r="MM64" s="51"/>
      <c r="MN64" s="51"/>
      <c r="MO64" s="51"/>
      <c r="MP64" s="51"/>
      <c r="MQ64" s="51"/>
      <c r="MR64" s="51"/>
      <c r="MS64" s="51"/>
      <c r="MT64" s="51"/>
      <c r="MU64" s="51"/>
      <c r="MV64" s="51"/>
      <c r="MW64" s="51"/>
      <c r="MX64" s="51"/>
      <c r="MY64" s="51"/>
      <c r="MZ64" s="51"/>
      <c r="NA64" s="51"/>
      <c r="NB64" s="51"/>
      <c r="NC64" s="51"/>
      <c r="ND64" s="51"/>
      <c r="NE64" s="51"/>
      <c r="NF64" s="51"/>
      <c r="NG64" s="51"/>
      <c r="NH64" s="51"/>
      <c r="NI64" s="51"/>
      <c r="NJ64" s="51"/>
      <c r="NK64" s="51"/>
      <c r="NL64" s="51"/>
      <c r="NM64" s="51"/>
      <c r="NN64" s="51"/>
      <c r="NO64" s="51"/>
      <c r="NP64" s="51"/>
      <c r="NQ64" s="51"/>
      <c r="NR64" s="51"/>
      <c r="NS64" s="51"/>
      <c r="NT64" s="51"/>
      <c r="NU64" s="51"/>
      <c r="NV64" s="51"/>
      <c r="NW64" s="51"/>
      <c r="NX64" s="51"/>
      <c r="NY64" s="51"/>
      <c r="NZ64" s="51"/>
      <c r="OA64" s="51"/>
      <c r="OB64" s="51"/>
      <c r="OC64" s="51"/>
      <c r="OD64" s="51"/>
      <c r="OE64" s="51"/>
      <c r="OF64" s="51"/>
      <c r="OG64" s="51"/>
      <c r="OH64" s="51"/>
      <c r="OI64" s="51"/>
      <c r="OJ64" s="51"/>
      <c r="OK64" s="51"/>
      <c r="OL64" s="51"/>
      <c r="OM64" s="51"/>
      <c r="ON64" s="51"/>
      <c r="OO64" s="51"/>
      <c r="OP64" s="51"/>
      <c r="OQ64" s="51"/>
      <c r="OR64" s="51"/>
      <c r="OS64" s="51"/>
      <c r="OT64" s="51"/>
      <c r="OU64" s="51"/>
      <c r="OV64" s="51"/>
      <c r="OW64" s="51"/>
      <c r="OX64" s="51"/>
      <c r="OY64" s="51"/>
      <c r="OZ64" s="51"/>
      <c r="PA64" s="51"/>
      <c r="PB64" s="51"/>
      <c r="PC64" s="51"/>
      <c r="PD64" s="51"/>
      <c r="PE64" s="51"/>
      <c r="PF64" s="51"/>
      <c r="PG64" s="51"/>
      <c r="PH64" s="51"/>
      <c r="PI64" s="51"/>
      <c r="PJ64" s="51"/>
      <c r="PK64" s="51"/>
      <c r="PL64" s="51"/>
      <c r="PM64" s="51"/>
      <c r="PN64" s="51"/>
      <c r="PO64" s="51"/>
      <c r="PP64" s="51"/>
      <c r="PQ64" s="51"/>
      <c r="PR64" s="51"/>
      <c r="PS64" s="51"/>
      <c r="PT64" s="51"/>
      <c r="PU64" s="51"/>
      <c r="PV64" s="51"/>
      <c r="PW64" s="51"/>
      <c r="PX64" s="51"/>
      <c r="PY64" s="51"/>
      <c r="PZ64" s="51"/>
      <c r="QA64" s="51"/>
      <c r="QB64" s="51"/>
      <c r="QC64" s="51"/>
      <c r="QD64" s="51"/>
      <c r="QE64" s="51"/>
      <c r="QF64" s="51"/>
      <c r="QG64" s="51"/>
      <c r="QH64" s="51"/>
      <c r="QI64" s="51"/>
      <c r="QJ64" s="51"/>
      <c r="QK64" s="51"/>
      <c r="QL64" s="51"/>
      <c r="QM64" s="51"/>
      <c r="QN64" s="51"/>
      <c r="QO64" s="51"/>
      <c r="QP64" s="51"/>
      <c r="QQ64" s="51"/>
      <c r="QR64" s="51"/>
      <c r="QS64" s="51"/>
      <c r="QT64" s="51"/>
      <c r="QU64" s="51"/>
      <c r="QV64" s="51"/>
      <c r="QW64" s="51"/>
      <c r="QX64" s="51"/>
      <c r="QY64" s="51"/>
      <c r="QZ64" s="51"/>
      <c r="RA64" s="51"/>
      <c r="RB64" s="51"/>
      <c r="RC64" s="51"/>
      <c r="RD64" s="51"/>
      <c r="RE64" s="51"/>
      <c r="RF64" s="51"/>
      <c r="RG64" s="51"/>
      <c r="RH64" s="51"/>
      <c r="RI64" s="51"/>
      <c r="RJ64" s="51"/>
      <c r="RK64" s="51"/>
      <c r="RL64" s="51"/>
      <c r="RM64" s="51"/>
      <c r="RN64" s="51"/>
      <c r="RO64" s="51"/>
      <c r="RP64" s="51"/>
      <c r="RQ64" s="51"/>
      <c r="RR64" s="51"/>
      <c r="RS64" s="51"/>
      <c r="RT64" s="51"/>
      <c r="RU64" s="51"/>
      <c r="RV64" s="51"/>
      <c r="RW64" s="51"/>
      <c r="RX64" s="51"/>
      <c r="RY64" s="51"/>
      <c r="RZ64" s="51"/>
      <c r="SA64" s="51"/>
      <c r="SB64" s="51"/>
      <c r="SC64" s="51"/>
      <c r="SD64" s="51"/>
      <c r="SE64" s="51"/>
      <c r="SF64" s="51"/>
      <c r="SG64" s="51"/>
      <c r="SH64" s="51"/>
      <c r="SI64" s="51"/>
      <c r="SJ64" s="51"/>
      <c r="SK64" s="51"/>
      <c r="SL64" s="51"/>
      <c r="SM64" s="51"/>
      <c r="SN64" s="51"/>
      <c r="SO64" s="51"/>
      <c r="SP64" s="51"/>
      <c r="SQ64" s="51"/>
      <c r="SR64" s="51"/>
      <c r="SS64" s="51"/>
      <c r="ST64" s="51"/>
      <c r="SU64" s="51"/>
      <c r="SV64" s="51"/>
      <c r="SW64" s="51"/>
      <c r="SX64" s="51"/>
      <c r="SY64" s="51"/>
      <c r="SZ64" s="51"/>
      <c r="TA64" s="51"/>
      <c r="TB64" s="51"/>
      <c r="TC64" s="51"/>
      <c r="TD64" s="51"/>
      <c r="TE64" s="51"/>
      <c r="TF64" s="51"/>
      <c r="TG64" s="51"/>
      <c r="TH64" s="51"/>
      <c r="TI64" s="51"/>
      <c r="TJ64" s="51"/>
      <c r="TK64" s="51"/>
      <c r="TL64" s="51"/>
      <c r="TM64" s="51"/>
      <c r="TN64" s="51"/>
      <c r="TO64" s="51"/>
      <c r="TP64" s="51"/>
      <c r="TQ64" s="51"/>
      <c r="TR64" s="51"/>
      <c r="TS64" s="51"/>
      <c r="TT64" s="51"/>
      <c r="TU64" s="51"/>
      <c r="TV64" s="51"/>
      <c r="TW64" s="51"/>
      <c r="TX64" s="51"/>
      <c r="TY64" s="51"/>
      <c r="TZ64" s="51"/>
      <c r="UA64" s="51"/>
      <c r="UB64" s="51"/>
      <c r="UC64" s="51"/>
      <c r="UD64" s="51"/>
      <c r="UE64" s="51"/>
      <c r="UF64" s="51"/>
      <c r="UG64" s="51"/>
      <c r="UH64" s="51"/>
      <c r="UI64" s="51"/>
      <c r="UJ64" s="51"/>
      <c r="UK64" s="51"/>
      <c r="UL64" s="51"/>
      <c r="UM64" s="51"/>
    </row>
    <row r="65" spans="1:559" s="34" customFormat="1" ht="14.25" customHeight="1">
      <c r="A65" s="51"/>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c r="BI65" s="51"/>
      <c r="BJ65" s="51"/>
      <c r="BK65" s="51"/>
      <c r="BL65" s="51"/>
      <c r="BM65" s="51"/>
      <c r="BN65" s="51"/>
      <c r="BO65" s="51"/>
      <c r="BP65" s="51"/>
      <c r="BQ65" s="51"/>
      <c r="BR65" s="51"/>
      <c r="BS65" s="51"/>
      <c r="BT65" s="51"/>
      <c r="BU65" s="51"/>
      <c r="BV65" s="51"/>
      <c r="BW65" s="51"/>
      <c r="BX65" s="51"/>
      <c r="BY65" s="51"/>
      <c r="BZ65" s="51"/>
      <c r="CA65" s="51"/>
      <c r="CB65" s="51"/>
      <c r="CC65" s="51"/>
      <c r="CD65" s="51"/>
      <c r="CE65" s="51"/>
      <c r="CF65" s="51"/>
      <c r="CG65" s="51"/>
      <c r="CH65" s="51"/>
      <c r="CI65" s="51"/>
      <c r="CJ65" s="51"/>
      <c r="CK65" s="51"/>
      <c r="CL65" s="51"/>
      <c r="CM65" s="51"/>
      <c r="CN65" s="51"/>
      <c r="CO65" s="51"/>
      <c r="CP65" s="51"/>
      <c r="CQ65" s="51"/>
      <c r="CR65" s="51"/>
      <c r="CS65" s="51"/>
      <c r="CT65" s="51"/>
      <c r="CU65" s="51"/>
      <c r="CV65" s="51"/>
      <c r="CW65" s="51"/>
      <c r="CX65" s="51"/>
      <c r="CY65" s="51"/>
      <c r="CZ65" s="51"/>
      <c r="DA65" s="51"/>
      <c r="DB65" s="51"/>
      <c r="DC65" s="51"/>
      <c r="DD65" s="51"/>
      <c r="DE65" s="51"/>
      <c r="DF65" s="51"/>
      <c r="DG65" s="51"/>
      <c r="DH65" s="51"/>
      <c r="DI65" s="51"/>
      <c r="DJ65" s="51"/>
      <c r="DK65" s="51"/>
      <c r="DL65" s="51"/>
      <c r="DM65" s="51"/>
      <c r="DN65" s="51"/>
      <c r="DO65" s="51"/>
      <c r="DP65" s="51"/>
      <c r="DQ65" s="51"/>
      <c r="DR65" s="51"/>
      <c r="DS65" s="51"/>
      <c r="DT65" s="51"/>
      <c r="DU65" s="51"/>
      <c r="DV65" s="51"/>
      <c r="DW65" s="51"/>
      <c r="DX65" s="51"/>
      <c r="DY65" s="51"/>
      <c r="DZ65" s="51"/>
      <c r="EA65" s="51"/>
      <c r="EB65" s="51"/>
      <c r="EC65" s="51"/>
      <c r="ED65" s="51"/>
      <c r="EE65" s="51"/>
      <c r="EF65" s="51"/>
      <c r="EG65" s="51"/>
      <c r="EH65" s="51"/>
      <c r="EI65" s="51"/>
      <c r="EJ65" s="51"/>
      <c r="EK65" s="51"/>
      <c r="EL65" s="51"/>
      <c r="EM65" s="51"/>
      <c r="EN65" s="51"/>
      <c r="EO65" s="51"/>
      <c r="EP65" s="51"/>
      <c r="EQ65" s="51"/>
      <c r="ER65" s="51"/>
      <c r="ES65" s="51"/>
      <c r="ET65" s="51"/>
      <c r="EU65" s="51"/>
      <c r="EV65" s="51"/>
      <c r="EW65" s="51"/>
      <c r="EX65" s="51"/>
      <c r="EY65" s="51"/>
      <c r="EZ65" s="51"/>
      <c r="FA65" s="51"/>
      <c r="FB65" s="51"/>
      <c r="FC65" s="51"/>
      <c r="FD65" s="51"/>
      <c r="FE65" s="51"/>
      <c r="FF65" s="51"/>
      <c r="FG65" s="51"/>
      <c r="FH65" s="51"/>
      <c r="FI65" s="51"/>
      <c r="FJ65" s="51"/>
      <c r="FK65" s="51"/>
      <c r="FL65" s="51"/>
      <c r="FM65" s="51"/>
      <c r="FN65" s="51"/>
      <c r="FO65" s="51"/>
      <c r="FP65" s="51"/>
      <c r="FQ65" s="51"/>
      <c r="FR65" s="51"/>
      <c r="FS65" s="51"/>
      <c r="FT65" s="51"/>
      <c r="FU65" s="51"/>
      <c r="FV65" s="51"/>
      <c r="FW65" s="51"/>
      <c r="FX65" s="51"/>
      <c r="FY65" s="51"/>
      <c r="FZ65" s="51"/>
      <c r="GA65" s="51"/>
      <c r="GB65" s="51"/>
      <c r="GC65" s="51"/>
      <c r="GD65" s="51"/>
      <c r="GE65" s="51"/>
      <c r="GF65" s="51"/>
      <c r="GG65" s="51"/>
      <c r="GH65" s="51"/>
      <c r="GI65" s="51"/>
      <c r="GJ65" s="51"/>
      <c r="GK65" s="51"/>
      <c r="GL65" s="51"/>
      <c r="GM65" s="51"/>
      <c r="GN65" s="51"/>
      <c r="GO65" s="51"/>
      <c r="GP65" s="51"/>
      <c r="GQ65" s="51"/>
      <c r="GR65" s="51"/>
      <c r="GS65" s="51"/>
      <c r="GT65" s="51"/>
      <c r="GU65" s="51"/>
      <c r="GV65" s="51"/>
      <c r="GW65" s="51"/>
      <c r="GX65" s="51"/>
      <c r="GY65" s="51"/>
      <c r="GZ65" s="51"/>
      <c r="HA65" s="51"/>
      <c r="HB65" s="51"/>
      <c r="HC65" s="51"/>
      <c r="HD65" s="51"/>
      <c r="HE65" s="51"/>
      <c r="HF65" s="51"/>
      <c r="HG65" s="51"/>
      <c r="HH65" s="51"/>
      <c r="HI65" s="51"/>
      <c r="HJ65" s="51"/>
      <c r="HK65" s="51"/>
      <c r="HL65" s="51"/>
      <c r="HM65" s="51"/>
      <c r="HN65" s="51"/>
      <c r="HO65" s="51"/>
      <c r="HP65" s="51"/>
      <c r="HQ65" s="51"/>
      <c r="HR65" s="51"/>
      <c r="HS65" s="51"/>
      <c r="HT65" s="51"/>
      <c r="HU65" s="51"/>
      <c r="HV65" s="51"/>
      <c r="HW65" s="51"/>
      <c r="HX65" s="51"/>
      <c r="HY65" s="51"/>
      <c r="HZ65" s="51"/>
      <c r="IA65" s="51"/>
      <c r="IB65" s="51"/>
      <c r="IC65" s="51"/>
      <c r="ID65" s="51"/>
      <c r="IE65" s="51"/>
      <c r="IF65" s="51"/>
      <c r="IG65" s="51"/>
      <c r="IH65" s="51"/>
      <c r="II65" s="51"/>
      <c r="IJ65" s="51"/>
      <c r="IK65" s="51"/>
      <c r="IL65" s="51"/>
      <c r="IM65" s="51"/>
      <c r="IN65" s="51"/>
      <c r="IO65" s="51"/>
      <c r="IP65" s="51"/>
      <c r="IQ65" s="51"/>
      <c r="IR65" s="51"/>
      <c r="IS65" s="51"/>
      <c r="IT65" s="51"/>
      <c r="IU65" s="51"/>
      <c r="IV65" s="51"/>
      <c r="IW65" s="51"/>
      <c r="IX65" s="51"/>
      <c r="IY65" s="51"/>
      <c r="IZ65" s="51"/>
      <c r="JA65" s="51"/>
      <c r="JB65" s="51"/>
      <c r="JC65" s="51"/>
      <c r="JD65" s="51"/>
      <c r="JE65" s="51"/>
      <c r="JF65" s="51"/>
      <c r="JG65" s="51"/>
      <c r="JH65" s="51"/>
      <c r="JI65" s="51"/>
      <c r="JJ65" s="51"/>
      <c r="JK65" s="51"/>
      <c r="JL65" s="51"/>
      <c r="JM65" s="51"/>
      <c r="JN65" s="51"/>
      <c r="JO65" s="51"/>
      <c r="JP65" s="51"/>
      <c r="JQ65" s="51"/>
      <c r="JR65" s="51"/>
      <c r="JS65" s="51"/>
      <c r="JT65" s="51"/>
      <c r="JU65" s="51"/>
      <c r="JV65" s="51"/>
      <c r="JW65" s="51"/>
      <c r="JX65" s="51"/>
      <c r="JY65" s="51"/>
      <c r="JZ65" s="51"/>
      <c r="KA65" s="51"/>
      <c r="KB65" s="51"/>
      <c r="KC65" s="51"/>
      <c r="KD65" s="51"/>
      <c r="KE65" s="51"/>
      <c r="KF65" s="51"/>
      <c r="KG65" s="51"/>
      <c r="KH65" s="51"/>
      <c r="KI65" s="51"/>
      <c r="KJ65" s="51"/>
      <c r="KK65" s="51"/>
      <c r="KL65" s="51"/>
      <c r="KM65" s="51"/>
      <c r="KN65" s="51"/>
      <c r="KO65" s="51"/>
      <c r="KP65" s="51"/>
      <c r="KQ65" s="51"/>
      <c r="KR65" s="51"/>
      <c r="KS65" s="51"/>
      <c r="KT65" s="51"/>
      <c r="KU65" s="51"/>
      <c r="KV65" s="51"/>
      <c r="KW65" s="51"/>
      <c r="KX65" s="51"/>
      <c r="KY65" s="51"/>
      <c r="KZ65" s="51"/>
      <c r="LA65" s="51"/>
      <c r="LB65" s="51"/>
      <c r="LC65" s="51"/>
      <c r="LD65" s="51"/>
      <c r="LE65" s="51"/>
      <c r="LF65" s="51"/>
      <c r="LG65" s="51"/>
      <c r="LH65" s="51"/>
      <c r="LI65" s="51"/>
      <c r="LJ65" s="51"/>
      <c r="LK65" s="51"/>
      <c r="LL65" s="51"/>
      <c r="LM65" s="51"/>
      <c r="LN65" s="51"/>
      <c r="LO65" s="51"/>
      <c r="LP65" s="51"/>
      <c r="LQ65" s="51"/>
      <c r="LR65" s="51"/>
      <c r="LS65" s="51"/>
      <c r="LT65" s="51"/>
      <c r="LU65" s="51"/>
      <c r="LV65" s="51"/>
      <c r="LW65" s="51"/>
      <c r="LX65" s="51"/>
      <c r="LY65" s="51"/>
      <c r="LZ65" s="51"/>
      <c r="MA65" s="51"/>
      <c r="MB65" s="51"/>
      <c r="MC65" s="51"/>
      <c r="MD65" s="51"/>
      <c r="ME65" s="51"/>
      <c r="MF65" s="51"/>
      <c r="MG65" s="51"/>
      <c r="MH65" s="51"/>
      <c r="MI65" s="51"/>
      <c r="MJ65" s="51"/>
      <c r="MK65" s="51"/>
      <c r="ML65" s="51"/>
      <c r="MM65" s="51"/>
      <c r="MN65" s="51"/>
      <c r="MO65" s="51"/>
      <c r="MP65" s="51"/>
      <c r="MQ65" s="51"/>
      <c r="MR65" s="51"/>
      <c r="MS65" s="51"/>
      <c r="MT65" s="51"/>
      <c r="MU65" s="51"/>
      <c r="MV65" s="51"/>
      <c r="MW65" s="51"/>
      <c r="MX65" s="51"/>
      <c r="MY65" s="51"/>
      <c r="MZ65" s="51"/>
      <c r="NA65" s="51"/>
      <c r="NB65" s="51"/>
      <c r="NC65" s="51"/>
      <c r="ND65" s="51"/>
      <c r="NE65" s="51"/>
      <c r="NF65" s="51"/>
      <c r="NG65" s="51"/>
      <c r="NH65" s="51"/>
      <c r="NI65" s="51"/>
      <c r="NJ65" s="51"/>
      <c r="NK65" s="51"/>
      <c r="NL65" s="51"/>
      <c r="NM65" s="51"/>
      <c r="NN65" s="51"/>
      <c r="NO65" s="51"/>
      <c r="NP65" s="51"/>
      <c r="NQ65" s="51"/>
      <c r="NR65" s="51"/>
      <c r="NS65" s="51"/>
      <c r="NT65" s="51"/>
      <c r="NU65" s="51"/>
      <c r="NV65" s="51"/>
      <c r="NW65" s="51"/>
      <c r="NX65" s="51"/>
      <c r="NY65" s="51"/>
      <c r="NZ65" s="51"/>
      <c r="OA65" s="51"/>
      <c r="OB65" s="51"/>
      <c r="OC65" s="51"/>
      <c r="OD65" s="51"/>
      <c r="OE65" s="51"/>
      <c r="OF65" s="51"/>
      <c r="OG65" s="51"/>
      <c r="OH65" s="51"/>
      <c r="OI65" s="51"/>
      <c r="OJ65" s="51"/>
      <c r="OK65" s="51"/>
      <c r="OL65" s="51"/>
      <c r="OM65" s="51"/>
      <c r="ON65" s="51"/>
      <c r="OO65" s="51"/>
      <c r="OP65" s="51"/>
      <c r="OQ65" s="51"/>
      <c r="OR65" s="51"/>
      <c r="OS65" s="51"/>
      <c r="OT65" s="51"/>
      <c r="OU65" s="51"/>
      <c r="OV65" s="51"/>
      <c r="OW65" s="51"/>
      <c r="OX65" s="51"/>
      <c r="OY65" s="51"/>
      <c r="OZ65" s="51"/>
      <c r="PA65" s="51"/>
      <c r="PB65" s="51"/>
      <c r="PC65" s="51"/>
      <c r="PD65" s="51"/>
      <c r="PE65" s="51"/>
      <c r="PF65" s="51"/>
      <c r="PG65" s="51"/>
      <c r="PH65" s="51"/>
      <c r="PI65" s="51"/>
      <c r="PJ65" s="51"/>
      <c r="PK65" s="51"/>
      <c r="PL65" s="51"/>
      <c r="PM65" s="51"/>
      <c r="PN65" s="51"/>
      <c r="PO65" s="51"/>
      <c r="PP65" s="51"/>
      <c r="PQ65" s="51"/>
      <c r="PR65" s="51"/>
      <c r="PS65" s="51"/>
      <c r="PT65" s="51"/>
      <c r="PU65" s="51"/>
      <c r="PV65" s="51"/>
      <c r="PW65" s="51"/>
      <c r="PX65" s="51"/>
      <c r="PY65" s="51"/>
      <c r="PZ65" s="51"/>
      <c r="QA65" s="51"/>
      <c r="QB65" s="51"/>
      <c r="QC65" s="51"/>
      <c r="QD65" s="51"/>
      <c r="QE65" s="51"/>
      <c r="QF65" s="51"/>
      <c r="QG65" s="51"/>
      <c r="QH65" s="51"/>
      <c r="QI65" s="51"/>
      <c r="QJ65" s="51"/>
      <c r="QK65" s="51"/>
      <c r="QL65" s="51"/>
      <c r="QM65" s="51"/>
      <c r="QN65" s="51"/>
      <c r="QO65" s="51"/>
      <c r="QP65" s="51"/>
      <c r="QQ65" s="51"/>
      <c r="QR65" s="51"/>
      <c r="QS65" s="51"/>
      <c r="QT65" s="51"/>
      <c r="QU65" s="51"/>
      <c r="QV65" s="51"/>
      <c r="QW65" s="51"/>
      <c r="QX65" s="51"/>
      <c r="QY65" s="51"/>
      <c r="QZ65" s="51"/>
      <c r="RA65" s="51"/>
      <c r="RB65" s="51"/>
      <c r="RC65" s="51"/>
      <c r="RD65" s="51"/>
      <c r="RE65" s="51"/>
      <c r="RF65" s="51"/>
      <c r="RG65" s="51"/>
      <c r="RH65" s="51"/>
      <c r="RI65" s="51"/>
      <c r="RJ65" s="51"/>
      <c r="RK65" s="51"/>
      <c r="RL65" s="51"/>
      <c r="RM65" s="51"/>
      <c r="RN65" s="51"/>
      <c r="RO65" s="51"/>
      <c r="RP65" s="51"/>
      <c r="RQ65" s="51"/>
      <c r="RR65" s="51"/>
      <c r="RS65" s="51"/>
      <c r="RT65" s="51"/>
      <c r="RU65" s="51"/>
      <c r="RV65" s="51"/>
      <c r="RW65" s="51"/>
      <c r="RX65" s="51"/>
      <c r="RY65" s="51"/>
      <c r="RZ65" s="51"/>
      <c r="SA65" s="51"/>
      <c r="SB65" s="51"/>
      <c r="SC65" s="51"/>
      <c r="SD65" s="51"/>
      <c r="SE65" s="51"/>
      <c r="SF65" s="51"/>
      <c r="SG65" s="51"/>
      <c r="SH65" s="51"/>
      <c r="SI65" s="51"/>
      <c r="SJ65" s="51"/>
      <c r="SK65" s="51"/>
      <c r="SL65" s="51"/>
      <c r="SM65" s="51"/>
      <c r="SN65" s="51"/>
      <c r="SO65" s="51"/>
      <c r="SP65" s="51"/>
      <c r="SQ65" s="51"/>
      <c r="SR65" s="51"/>
      <c r="SS65" s="51"/>
      <c r="ST65" s="51"/>
      <c r="SU65" s="51"/>
      <c r="SV65" s="51"/>
      <c r="SW65" s="51"/>
      <c r="SX65" s="51"/>
      <c r="SY65" s="51"/>
      <c r="SZ65" s="51"/>
      <c r="TA65" s="51"/>
      <c r="TB65" s="51"/>
      <c r="TC65" s="51"/>
      <c r="TD65" s="51"/>
      <c r="TE65" s="51"/>
      <c r="TF65" s="51"/>
      <c r="TG65" s="51"/>
      <c r="TH65" s="51"/>
      <c r="TI65" s="51"/>
      <c r="TJ65" s="51"/>
      <c r="TK65" s="51"/>
      <c r="TL65" s="51"/>
      <c r="TM65" s="51"/>
      <c r="TN65" s="51"/>
      <c r="TO65" s="51"/>
      <c r="TP65" s="51"/>
      <c r="TQ65" s="51"/>
      <c r="TR65" s="51"/>
      <c r="TS65" s="51"/>
      <c r="TT65" s="51"/>
      <c r="TU65" s="51"/>
      <c r="TV65" s="51"/>
      <c r="TW65" s="51"/>
      <c r="TX65" s="51"/>
      <c r="TY65" s="51"/>
      <c r="TZ65" s="51"/>
      <c r="UA65" s="51"/>
      <c r="UB65" s="51"/>
      <c r="UC65" s="51"/>
      <c r="UD65" s="51"/>
      <c r="UE65" s="51"/>
      <c r="UF65" s="51"/>
      <c r="UG65" s="51"/>
      <c r="UH65" s="51"/>
      <c r="UI65" s="51"/>
      <c r="UJ65" s="51"/>
      <c r="UK65" s="51"/>
      <c r="UL65" s="51"/>
      <c r="UM65" s="51"/>
    </row>
    <row r="66" spans="1:559" s="34" customFormat="1" ht="14.25" customHeight="1">
      <c r="A66" s="51"/>
      <c r="B66" s="51"/>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1"/>
      <c r="DD66" s="51"/>
      <c r="DE66" s="51"/>
      <c r="DF66" s="51"/>
      <c r="DG66" s="51"/>
      <c r="DH66" s="51"/>
      <c r="DI66" s="51"/>
      <c r="DJ66" s="51"/>
      <c r="DK66" s="51"/>
      <c r="DL66" s="51"/>
      <c r="DM66" s="51"/>
      <c r="DN66" s="51"/>
      <c r="DO66" s="51"/>
      <c r="DP66" s="51"/>
      <c r="DQ66" s="51"/>
      <c r="DR66" s="51"/>
      <c r="DS66" s="51"/>
      <c r="DT66" s="51"/>
      <c r="DU66" s="51"/>
      <c r="DV66" s="51"/>
      <c r="DW66" s="51"/>
      <c r="DX66" s="51"/>
      <c r="DY66" s="51"/>
      <c r="DZ66" s="51"/>
      <c r="EA66" s="51"/>
      <c r="EB66" s="51"/>
      <c r="EC66" s="51"/>
      <c r="ED66" s="51"/>
      <c r="EE66" s="51"/>
      <c r="EF66" s="51"/>
      <c r="EG66" s="51"/>
      <c r="EH66" s="51"/>
      <c r="EI66" s="51"/>
      <c r="EJ66" s="51"/>
      <c r="EK66" s="51"/>
      <c r="EL66" s="51"/>
      <c r="EM66" s="51"/>
      <c r="EN66" s="51"/>
      <c r="EO66" s="51"/>
      <c r="EP66" s="51"/>
      <c r="EQ66" s="51"/>
      <c r="ER66" s="51"/>
      <c r="ES66" s="51"/>
      <c r="ET66" s="51"/>
      <c r="EU66" s="51"/>
      <c r="EV66" s="51"/>
      <c r="EW66" s="51"/>
      <c r="EX66" s="51"/>
      <c r="EY66" s="51"/>
      <c r="EZ66" s="51"/>
      <c r="FA66" s="51"/>
      <c r="FB66" s="51"/>
      <c r="FC66" s="51"/>
      <c r="FD66" s="51"/>
      <c r="FE66" s="51"/>
      <c r="FF66" s="51"/>
      <c r="FG66" s="51"/>
      <c r="FH66" s="51"/>
      <c r="FI66" s="51"/>
      <c r="FJ66" s="51"/>
      <c r="FK66" s="51"/>
      <c r="FL66" s="51"/>
      <c r="FM66" s="51"/>
      <c r="FN66" s="51"/>
      <c r="FO66" s="51"/>
      <c r="FP66" s="51"/>
      <c r="FQ66" s="51"/>
      <c r="FR66" s="51"/>
      <c r="FS66" s="51"/>
      <c r="FT66" s="51"/>
      <c r="FU66" s="51"/>
      <c r="FV66" s="51"/>
      <c r="FW66" s="51"/>
      <c r="FX66" s="51"/>
      <c r="FY66" s="51"/>
      <c r="FZ66" s="51"/>
      <c r="GA66" s="51"/>
      <c r="GB66" s="51"/>
      <c r="GC66" s="51"/>
      <c r="GD66" s="51"/>
      <c r="GE66" s="51"/>
      <c r="GF66" s="51"/>
      <c r="GG66" s="51"/>
      <c r="GH66" s="51"/>
      <c r="GI66" s="51"/>
      <c r="GJ66" s="51"/>
      <c r="GK66" s="51"/>
      <c r="GL66" s="51"/>
      <c r="GM66" s="51"/>
      <c r="GN66" s="51"/>
      <c r="GO66" s="51"/>
      <c r="GP66" s="51"/>
      <c r="GQ66" s="51"/>
      <c r="GR66" s="51"/>
      <c r="GS66" s="51"/>
      <c r="GT66" s="51"/>
      <c r="GU66" s="51"/>
      <c r="GV66" s="51"/>
      <c r="GW66" s="51"/>
      <c r="GX66" s="51"/>
      <c r="GY66" s="51"/>
      <c r="GZ66" s="51"/>
      <c r="HA66" s="51"/>
      <c r="HB66" s="51"/>
      <c r="HC66" s="51"/>
      <c r="HD66" s="51"/>
      <c r="HE66" s="51"/>
      <c r="HF66" s="51"/>
      <c r="HG66" s="51"/>
      <c r="HH66" s="51"/>
      <c r="HI66" s="51"/>
      <c r="HJ66" s="51"/>
      <c r="HK66" s="51"/>
      <c r="HL66" s="51"/>
      <c r="HM66" s="51"/>
      <c r="HN66" s="51"/>
      <c r="HO66" s="51"/>
      <c r="HP66" s="51"/>
      <c r="HQ66" s="51"/>
      <c r="HR66" s="51"/>
      <c r="HS66" s="51"/>
      <c r="HT66" s="51"/>
      <c r="HU66" s="51"/>
      <c r="HV66" s="51"/>
      <c r="HW66" s="51"/>
      <c r="HX66" s="51"/>
      <c r="HY66" s="51"/>
      <c r="HZ66" s="51"/>
      <c r="IA66" s="51"/>
      <c r="IB66" s="51"/>
      <c r="IC66" s="51"/>
      <c r="ID66" s="51"/>
      <c r="IE66" s="51"/>
      <c r="IF66" s="51"/>
      <c r="IG66" s="51"/>
      <c r="IH66" s="51"/>
      <c r="II66" s="51"/>
      <c r="IJ66" s="51"/>
      <c r="IK66" s="51"/>
      <c r="IL66" s="51"/>
      <c r="IM66" s="51"/>
      <c r="IN66" s="51"/>
      <c r="IO66" s="51"/>
      <c r="IP66" s="51"/>
      <c r="IQ66" s="51"/>
      <c r="IR66" s="51"/>
      <c r="IS66" s="51"/>
      <c r="IT66" s="51"/>
      <c r="IU66" s="51"/>
      <c r="IV66" s="51"/>
      <c r="IW66" s="51"/>
      <c r="IX66" s="51"/>
      <c r="IY66" s="51"/>
      <c r="IZ66" s="51"/>
      <c r="JA66" s="51"/>
      <c r="JB66" s="51"/>
      <c r="JC66" s="51"/>
      <c r="JD66" s="51"/>
      <c r="JE66" s="51"/>
      <c r="JF66" s="51"/>
      <c r="JG66" s="51"/>
      <c r="JH66" s="51"/>
      <c r="JI66" s="51"/>
      <c r="JJ66" s="51"/>
      <c r="JK66" s="51"/>
      <c r="JL66" s="51"/>
      <c r="JM66" s="51"/>
      <c r="JN66" s="51"/>
      <c r="JO66" s="51"/>
      <c r="JP66" s="51"/>
      <c r="JQ66" s="51"/>
      <c r="JR66" s="51"/>
      <c r="JS66" s="51"/>
      <c r="JT66" s="51"/>
      <c r="JU66" s="51"/>
      <c r="JV66" s="51"/>
      <c r="JW66" s="51"/>
      <c r="JX66" s="51"/>
      <c r="JY66" s="51"/>
      <c r="JZ66" s="51"/>
      <c r="KA66" s="51"/>
      <c r="KB66" s="51"/>
      <c r="KC66" s="51"/>
      <c r="KD66" s="51"/>
      <c r="KE66" s="51"/>
      <c r="KF66" s="51"/>
      <c r="KG66" s="51"/>
      <c r="KH66" s="51"/>
      <c r="KI66" s="51"/>
      <c r="KJ66" s="51"/>
      <c r="KK66" s="51"/>
      <c r="KL66" s="51"/>
      <c r="KM66" s="51"/>
      <c r="KN66" s="51"/>
      <c r="KO66" s="51"/>
      <c r="KP66" s="51"/>
      <c r="KQ66" s="51"/>
      <c r="KR66" s="51"/>
      <c r="KS66" s="51"/>
      <c r="KT66" s="51"/>
      <c r="KU66" s="51"/>
      <c r="KV66" s="51"/>
      <c r="KW66" s="51"/>
      <c r="KX66" s="51"/>
      <c r="KY66" s="51"/>
      <c r="KZ66" s="51"/>
      <c r="LA66" s="51"/>
      <c r="LB66" s="51"/>
      <c r="LC66" s="51"/>
      <c r="LD66" s="51"/>
      <c r="LE66" s="51"/>
      <c r="LF66" s="51"/>
      <c r="LG66" s="51"/>
      <c r="LH66" s="51"/>
      <c r="LI66" s="51"/>
      <c r="LJ66" s="51"/>
      <c r="LK66" s="51"/>
      <c r="LL66" s="51"/>
      <c r="LM66" s="51"/>
      <c r="LN66" s="51"/>
      <c r="LO66" s="51"/>
      <c r="LP66" s="51"/>
      <c r="LQ66" s="51"/>
      <c r="LR66" s="51"/>
      <c r="LS66" s="51"/>
      <c r="LT66" s="51"/>
      <c r="LU66" s="51"/>
      <c r="LV66" s="51"/>
      <c r="LW66" s="51"/>
      <c r="LX66" s="51"/>
      <c r="LY66" s="51"/>
      <c r="LZ66" s="51"/>
      <c r="MA66" s="51"/>
      <c r="MB66" s="51"/>
      <c r="MC66" s="51"/>
      <c r="MD66" s="51"/>
      <c r="ME66" s="51"/>
      <c r="MF66" s="51"/>
      <c r="MG66" s="51"/>
      <c r="MH66" s="51"/>
      <c r="MI66" s="51"/>
      <c r="MJ66" s="51"/>
      <c r="MK66" s="51"/>
      <c r="ML66" s="51"/>
      <c r="MM66" s="51"/>
      <c r="MN66" s="51"/>
      <c r="MO66" s="51"/>
      <c r="MP66" s="51"/>
      <c r="MQ66" s="51"/>
      <c r="MR66" s="51"/>
      <c r="MS66" s="51"/>
      <c r="MT66" s="51"/>
      <c r="MU66" s="51"/>
      <c r="MV66" s="51"/>
      <c r="MW66" s="51"/>
      <c r="MX66" s="51"/>
      <c r="MY66" s="51"/>
      <c r="MZ66" s="51"/>
      <c r="NA66" s="51"/>
      <c r="NB66" s="51"/>
      <c r="NC66" s="51"/>
      <c r="ND66" s="51"/>
      <c r="NE66" s="51"/>
      <c r="NF66" s="51"/>
      <c r="NG66" s="51"/>
      <c r="NH66" s="51"/>
      <c r="NI66" s="51"/>
      <c r="NJ66" s="51"/>
      <c r="NK66" s="51"/>
      <c r="NL66" s="51"/>
      <c r="NM66" s="51"/>
      <c r="NN66" s="51"/>
      <c r="NO66" s="51"/>
      <c r="NP66" s="51"/>
      <c r="NQ66" s="51"/>
      <c r="NR66" s="51"/>
      <c r="NS66" s="51"/>
      <c r="NT66" s="51"/>
      <c r="NU66" s="51"/>
      <c r="NV66" s="51"/>
      <c r="NW66" s="51"/>
      <c r="NX66" s="51"/>
      <c r="NY66" s="51"/>
      <c r="NZ66" s="51"/>
      <c r="OA66" s="51"/>
      <c r="OB66" s="51"/>
      <c r="OC66" s="51"/>
      <c r="OD66" s="51"/>
      <c r="OE66" s="51"/>
      <c r="OF66" s="51"/>
      <c r="OG66" s="51"/>
      <c r="OH66" s="51"/>
      <c r="OI66" s="51"/>
      <c r="OJ66" s="51"/>
      <c r="OK66" s="51"/>
      <c r="OL66" s="51"/>
      <c r="OM66" s="51"/>
      <c r="ON66" s="51"/>
      <c r="OO66" s="51"/>
      <c r="OP66" s="51"/>
      <c r="OQ66" s="51"/>
      <c r="OR66" s="51"/>
      <c r="OS66" s="51"/>
      <c r="OT66" s="51"/>
      <c r="OU66" s="51"/>
      <c r="OV66" s="51"/>
      <c r="OW66" s="51"/>
      <c r="OX66" s="51"/>
      <c r="OY66" s="51"/>
      <c r="OZ66" s="51"/>
      <c r="PA66" s="51"/>
      <c r="PB66" s="51"/>
      <c r="PC66" s="51"/>
      <c r="PD66" s="51"/>
      <c r="PE66" s="51"/>
      <c r="PF66" s="51"/>
      <c r="PG66" s="51"/>
      <c r="PH66" s="51"/>
      <c r="PI66" s="51"/>
      <c r="PJ66" s="51"/>
      <c r="PK66" s="51"/>
      <c r="PL66" s="51"/>
      <c r="PM66" s="51"/>
      <c r="PN66" s="51"/>
      <c r="PO66" s="51"/>
      <c r="PP66" s="51"/>
      <c r="PQ66" s="51"/>
      <c r="PR66" s="51"/>
      <c r="PS66" s="51"/>
      <c r="PT66" s="51"/>
      <c r="PU66" s="51"/>
      <c r="PV66" s="51"/>
      <c r="PW66" s="51"/>
      <c r="PX66" s="51"/>
      <c r="PY66" s="51"/>
      <c r="PZ66" s="51"/>
      <c r="QA66" s="51"/>
      <c r="QB66" s="51"/>
      <c r="QC66" s="51"/>
      <c r="QD66" s="51"/>
      <c r="QE66" s="51"/>
      <c r="QF66" s="51"/>
      <c r="QG66" s="51"/>
      <c r="QH66" s="51"/>
      <c r="QI66" s="51"/>
      <c r="QJ66" s="51"/>
      <c r="QK66" s="51"/>
      <c r="QL66" s="51"/>
      <c r="QM66" s="51"/>
      <c r="QN66" s="51"/>
      <c r="QO66" s="51"/>
      <c r="QP66" s="51"/>
      <c r="QQ66" s="51"/>
      <c r="QR66" s="51"/>
      <c r="QS66" s="51"/>
      <c r="QT66" s="51"/>
      <c r="QU66" s="51"/>
      <c r="QV66" s="51"/>
      <c r="QW66" s="51"/>
      <c r="QX66" s="51"/>
      <c r="QY66" s="51"/>
      <c r="QZ66" s="51"/>
      <c r="RA66" s="51"/>
      <c r="RB66" s="51"/>
      <c r="RC66" s="51"/>
      <c r="RD66" s="51"/>
      <c r="RE66" s="51"/>
      <c r="RF66" s="51"/>
      <c r="RG66" s="51"/>
      <c r="RH66" s="51"/>
      <c r="RI66" s="51"/>
      <c r="RJ66" s="51"/>
      <c r="RK66" s="51"/>
      <c r="RL66" s="51"/>
      <c r="RM66" s="51"/>
      <c r="RN66" s="51"/>
      <c r="RO66" s="51"/>
      <c r="RP66" s="51"/>
      <c r="RQ66" s="51"/>
      <c r="RR66" s="51"/>
      <c r="RS66" s="51"/>
      <c r="RT66" s="51"/>
      <c r="RU66" s="51"/>
      <c r="RV66" s="51"/>
      <c r="RW66" s="51"/>
      <c r="RX66" s="51"/>
      <c r="RY66" s="51"/>
      <c r="RZ66" s="51"/>
      <c r="SA66" s="51"/>
      <c r="SB66" s="51"/>
      <c r="SC66" s="51"/>
      <c r="SD66" s="51"/>
      <c r="SE66" s="51"/>
      <c r="SF66" s="51"/>
      <c r="SG66" s="51"/>
      <c r="SH66" s="51"/>
      <c r="SI66" s="51"/>
      <c r="SJ66" s="51"/>
      <c r="SK66" s="51"/>
      <c r="SL66" s="51"/>
      <c r="SM66" s="51"/>
      <c r="SN66" s="51"/>
      <c r="SO66" s="51"/>
      <c r="SP66" s="51"/>
      <c r="SQ66" s="51"/>
      <c r="SR66" s="51"/>
      <c r="SS66" s="51"/>
      <c r="ST66" s="51"/>
      <c r="SU66" s="51"/>
      <c r="SV66" s="51"/>
      <c r="SW66" s="51"/>
      <c r="SX66" s="51"/>
      <c r="SY66" s="51"/>
      <c r="SZ66" s="51"/>
      <c r="TA66" s="51"/>
      <c r="TB66" s="51"/>
      <c r="TC66" s="51"/>
      <c r="TD66" s="51"/>
      <c r="TE66" s="51"/>
      <c r="TF66" s="51"/>
      <c r="TG66" s="51"/>
      <c r="TH66" s="51"/>
      <c r="TI66" s="51"/>
      <c r="TJ66" s="51"/>
      <c r="TK66" s="51"/>
      <c r="TL66" s="51"/>
      <c r="TM66" s="51"/>
      <c r="TN66" s="51"/>
      <c r="TO66" s="51"/>
      <c r="TP66" s="51"/>
      <c r="TQ66" s="51"/>
      <c r="TR66" s="51"/>
      <c r="TS66" s="51"/>
      <c r="TT66" s="51"/>
      <c r="TU66" s="51"/>
      <c r="TV66" s="51"/>
      <c r="TW66" s="51"/>
      <c r="TX66" s="51"/>
      <c r="TY66" s="51"/>
      <c r="TZ66" s="51"/>
      <c r="UA66" s="51"/>
      <c r="UB66" s="51"/>
      <c r="UC66" s="51"/>
      <c r="UD66" s="51"/>
      <c r="UE66" s="51"/>
      <c r="UF66" s="51"/>
      <c r="UG66" s="51"/>
      <c r="UH66" s="51"/>
      <c r="UI66" s="51"/>
      <c r="UJ66" s="51"/>
      <c r="UK66" s="51"/>
      <c r="UL66" s="51"/>
      <c r="UM66" s="51"/>
    </row>
    <row r="67" spans="1:559" s="34" customFormat="1" ht="14.25" customHeight="1">
      <c r="A67" s="51"/>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1"/>
      <c r="DD67" s="51"/>
      <c r="DE67" s="51"/>
      <c r="DF67" s="51"/>
      <c r="DG67" s="51"/>
      <c r="DH67" s="51"/>
      <c r="DI67" s="51"/>
      <c r="DJ67" s="51"/>
      <c r="DK67" s="51"/>
      <c r="DL67" s="51"/>
      <c r="DM67" s="51"/>
      <c r="DN67" s="51"/>
      <c r="DO67" s="51"/>
      <c r="DP67" s="51"/>
      <c r="DQ67" s="51"/>
      <c r="DR67" s="51"/>
      <c r="DS67" s="51"/>
      <c r="DT67" s="51"/>
      <c r="DU67" s="51"/>
      <c r="DV67" s="51"/>
      <c r="DW67" s="51"/>
      <c r="DX67" s="51"/>
      <c r="DY67" s="51"/>
      <c r="DZ67" s="51"/>
      <c r="EA67" s="51"/>
      <c r="EB67" s="51"/>
      <c r="EC67" s="51"/>
      <c r="ED67" s="51"/>
      <c r="EE67" s="51"/>
      <c r="EF67" s="51"/>
      <c r="EG67" s="51"/>
      <c r="EH67" s="51"/>
      <c r="EI67" s="51"/>
      <c r="EJ67" s="51"/>
      <c r="EK67" s="51"/>
      <c r="EL67" s="51"/>
      <c r="EM67" s="51"/>
      <c r="EN67" s="51"/>
      <c r="EO67" s="51"/>
      <c r="EP67" s="51"/>
      <c r="EQ67" s="51"/>
      <c r="ER67" s="51"/>
      <c r="ES67" s="51"/>
      <c r="ET67" s="51"/>
      <c r="EU67" s="51"/>
      <c r="EV67" s="51"/>
      <c r="EW67" s="51"/>
      <c r="EX67" s="51"/>
      <c r="EY67" s="51"/>
      <c r="EZ67" s="51"/>
      <c r="FA67" s="51"/>
      <c r="FB67" s="51"/>
      <c r="FC67" s="51"/>
      <c r="FD67" s="51"/>
      <c r="FE67" s="51"/>
      <c r="FF67" s="51"/>
      <c r="FG67" s="51"/>
      <c r="FH67" s="51"/>
      <c r="FI67" s="51"/>
      <c r="FJ67" s="51"/>
      <c r="FK67" s="51"/>
      <c r="FL67" s="51"/>
      <c r="FM67" s="51"/>
      <c r="FN67" s="51"/>
      <c r="FO67" s="51"/>
      <c r="FP67" s="51"/>
      <c r="FQ67" s="51"/>
      <c r="FR67" s="51"/>
      <c r="FS67" s="51"/>
      <c r="FT67" s="51"/>
      <c r="FU67" s="51"/>
      <c r="FV67" s="51"/>
      <c r="FW67" s="51"/>
      <c r="FX67" s="51"/>
      <c r="FY67" s="51"/>
      <c r="FZ67" s="51"/>
      <c r="GA67" s="51"/>
      <c r="GB67" s="51"/>
      <c r="GC67" s="51"/>
      <c r="GD67" s="51"/>
      <c r="GE67" s="51"/>
      <c r="GF67" s="51"/>
      <c r="GG67" s="51"/>
      <c r="GH67" s="51"/>
      <c r="GI67" s="51"/>
      <c r="GJ67" s="51"/>
      <c r="GK67" s="51"/>
      <c r="GL67" s="51"/>
      <c r="GM67" s="51"/>
      <c r="GN67" s="51"/>
      <c r="GO67" s="51"/>
      <c r="GP67" s="51"/>
      <c r="GQ67" s="51"/>
      <c r="GR67" s="51"/>
      <c r="GS67" s="51"/>
      <c r="GT67" s="51"/>
      <c r="GU67" s="51"/>
      <c r="GV67" s="51"/>
      <c r="GW67" s="51"/>
      <c r="GX67" s="51"/>
      <c r="GY67" s="51"/>
      <c r="GZ67" s="51"/>
      <c r="HA67" s="51"/>
      <c r="HB67" s="51"/>
      <c r="HC67" s="51"/>
      <c r="HD67" s="51"/>
      <c r="HE67" s="51"/>
      <c r="HF67" s="51"/>
      <c r="HG67" s="51"/>
      <c r="HH67" s="51"/>
      <c r="HI67" s="51"/>
      <c r="HJ67" s="51"/>
      <c r="HK67" s="51"/>
      <c r="HL67" s="51"/>
      <c r="HM67" s="51"/>
      <c r="HN67" s="51"/>
      <c r="HO67" s="51"/>
      <c r="HP67" s="51"/>
      <c r="HQ67" s="51"/>
      <c r="HR67" s="51"/>
      <c r="HS67" s="51"/>
      <c r="HT67" s="51"/>
      <c r="HU67" s="51"/>
      <c r="HV67" s="51"/>
      <c r="HW67" s="51"/>
      <c r="HX67" s="51"/>
      <c r="HY67" s="51"/>
      <c r="HZ67" s="51"/>
      <c r="IA67" s="51"/>
      <c r="IB67" s="51"/>
      <c r="IC67" s="51"/>
      <c r="ID67" s="51"/>
      <c r="IE67" s="51"/>
      <c r="IF67" s="51"/>
      <c r="IG67" s="51"/>
      <c r="IH67" s="51"/>
      <c r="II67" s="51"/>
      <c r="IJ67" s="51"/>
      <c r="IK67" s="51"/>
      <c r="IL67" s="51"/>
      <c r="IM67" s="51"/>
      <c r="IN67" s="51"/>
      <c r="IO67" s="51"/>
      <c r="IP67" s="51"/>
      <c r="IQ67" s="51"/>
      <c r="IR67" s="51"/>
      <c r="IS67" s="51"/>
      <c r="IT67" s="51"/>
      <c r="IU67" s="51"/>
      <c r="IV67" s="51"/>
      <c r="IW67" s="51"/>
      <c r="IX67" s="51"/>
      <c r="IY67" s="51"/>
      <c r="IZ67" s="51"/>
      <c r="JA67" s="51"/>
      <c r="JB67" s="51"/>
      <c r="JC67" s="51"/>
      <c r="JD67" s="51"/>
      <c r="JE67" s="51"/>
      <c r="JF67" s="51"/>
      <c r="JG67" s="51"/>
      <c r="JH67" s="51"/>
      <c r="JI67" s="51"/>
      <c r="JJ67" s="51"/>
      <c r="JK67" s="51"/>
      <c r="JL67" s="51"/>
      <c r="JM67" s="51"/>
      <c r="JN67" s="51"/>
      <c r="JO67" s="51"/>
      <c r="JP67" s="51"/>
      <c r="JQ67" s="51"/>
      <c r="JR67" s="51"/>
      <c r="JS67" s="51"/>
      <c r="JT67" s="51"/>
      <c r="JU67" s="51"/>
      <c r="JV67" s="51"/>
      <c r="JW67" s="51"/>
      <c r="JX67" s="51"/>
      <c r="JY67" s="51"/>
      <c r="JZ67" s="51"/>
      <c r="KA67" s="51"/>
      <c r="KB67" s="51"/>
      <c r="KC67" s="51"/>
      <c r="KD67" s="51"/>
      <c r="KE67" s="51"/>
      <c r="KF67" s="51"/>
      <c r="KG67" s="51"/>
      <c r="KH67" s="51"/>
      <c r="KI67" s="51"/>
      <c r="KJ67" s="51"/>
      <c r="KK67" s="51"/>
      <c r="KL67" s="51"/>
      <c r="KM67" s="51"/>
      <c r="KN67" s="51"/>
      <c r="KO67" s="51"/>
      <c r="KP67" s="51"/>
      <c r="KQ67" s="51"/>
      <c r="KR67" s="51"/>
      <c r="KS67" s="51"/>
      <c r="KT67" s="51"/>
      <c r="KU67" s="51"/>
      <c r="KV67" s="51"/>
      <c r="KW67" s="51"/>
      <c r="KX67" s="51"/>
      <c r="KY67" s="51"/>
      <c r="KZ67" s="51"/>
      <c r="LA67" s="51"/>
      <c r="LB67" s="51"/>
      <c r="LC67" s="51"/>
      <c r="LD67" s="51"/>
      <c r="LE67" s="51"/>
      <c r="LF67" s="51"/>
      <c r="LG67" s="51"/>
      <c r="LH67" s="51"/>
      <c r="LI67" s="51"/>
      <c r="LJ67" s="51"/>
      <c r="LK67" s="51"/>
      <c r="LL67" s="51"/>
      <c r="LM67" s="51"/>
      <c r="LN67" s="51"/>
      <c r="LO67" s="51"/>
      <c r="LP67" s="51"/>
      <c r="LQ67" s="51"/>
      <c r="LR67" s="51"/>
      <c r="LS67" s="51"/>
      <c r="LT67" s="51"/>
      <c r="LU67" s="51"/>
      <c r="LV67" s="51"/>
      <c r="LW67" s="51"/>
      <c r="LX67" s="51"/>
      <c r="LY67" s="51"/>
      <c r="LZ67" s="51"/>
      <c r="MA67" s="51"/>
      <c r="MB67" s="51"/>
      <c r="MC67" s="51"/>
      <c r="MD67" s="51"/>
      <c r="ME67" s="51"/>
      <c r="MF67" s="51"/>
      <c r="MG67" s="51"/>
      <c r="MH67" s="51"/>
      <c r="MI67" s="51"/>
      <c r="MJ67" s="51"/>
      <c r="MK67" s="51"/>
      <c r="ML67" s="51"/>
      <c r="MM67" s="51"/>
      <c r="MN67" s="51"/>
      <c r="MO67" s="51"/>
      <c r="MP67" s="51"/>
      <c r="MQ67" s="51"/>
      <c r="MR67" s="51"/>
      <c r="MS67" s="51"/>
      <c r="MT67" s="51"/>
      <c r="MU67" s="51"/>
      <c r="MV67" s="51"/>
      <c r="MW67" s="51"/>
      <c r="MX67" s="51"/>
      <c r="MY67" s="51"/>
      <c r="MZ67" s="51"/>
      <c r="NA67" s="51"/>
      <c r="NB67" s="51"/>
      <c r="NC67" s="51"/>
      <c r="ND67" s="51"/>
      <c r="NE67" s="51"/>
      <c r="NF67" s="51"/>
      <c r="NG67" s="51"/>
      <c r="NH67" s="51"/>
      <c r="NI67" s="51"/>
      <c r="NJ67" s="51"/>
      <c r="NK67" s="51"/>
      <c r="NL67" s="51"/>
      <c r="NM67" s="51"/>
      <c r="NN67" s="51"/>
      <c r="NO67" s="51"/>
      <c r="NP67" s="51"/>
      <c r="NQ67" s="51"/>
      <c r="NR67" s="51"/>
      <c r="NS67" s="51"/>
      <c r="NT67" s="51"/>
      <c r="NU67" s="51"/>
      <c r="NV67" s="51"/>
      <c r="NW67" s="51"/>
      <c r="NX67" s="51"/>
      <c r="NY67" s="51"/>
      <c r="NZ67" s="51"/>
      <c r="OA67" s="51"/>
      <c r="OB67" s="51"/>
      <c r="OC67" s="51"/>
      <c r="OD67" s="51"/>
      <c r="OE67" s="51"/>
      <c r="OF67" s="51"/>
      <c r="OG67" s="51"/>
      <c r="OH67" s="51"/>
      <c r="OI67" s="51"/>
      <c r="OJ67" s="51"/>
      <c r="OK67" s="51"/>
      <c r="OL67" s="51"/>
      <c r="OM67" s="51"/>
      <c r="ON67" s="51"/>
      <c r="OO67" s="51"/>
      <c r="OP67" s="51"/>
      <c r="OQ67" s="51"/>
      <c r="OR67" s="51"/>
      <c r="OS67" s="51"/>
      <c r="OT67" s="51"/>
      <c r="OU67" s="51"/>
      <c r="OV67" s="51"/>
      <c r="OW67" s="51"/>
      <c r="OX67" s="51"/>
      <c r="OY67" s="51"/>
      <c r="OZ67" s="51"/>
      <c r="PA67" s="51"/>
      <c r="PB67" s="51"/>
      <c r="PC67" s="51"/>
      <c r="PD67" s="51"/>
      <c r="PE67" s="51"/>
      <c r="PF67" s="51"/>
      <c r="PG67" s="51"/>
      <c r="PH67" s="51"/>
      <c r="PI67" s="51"/>
      <c r="PJ67" s="51"/>
      <c r="PK67" s="51"/>
      <c r="PL67" s="51"/>
      <c r="PM67" s="51"/>
      <c r="PN67" s="51"/>
      <c r="PO67" s="51"/>
      <c r="PP67" s="51"/>
      <c r="PQ67" s="51"/>
      <c r="PR67" s="51"/>
      <c r="PS67" s="51"/>
      <c r="PT67" s="51"/>
      <c r="PU67" s="51"/>
      <c r="PV67" s="51"/>
      <c r="PW67" s="51"/>
      <c r="PX67" s="51"/>
      <c r="PY67" s="51"/>
      <c r="PZ67" s="51"/>
      <c r="QA67" s="51"/>
      <c r="QB67" s="51"/>
      <c r="QC67" s="51"/>
      <c r="QD67" s="51"/>
      <c r="QE67" s="51"/>
      <c r="QF67" s="51"/>
      <c r="QG67" s="51"/>
      <c r="QH67" s="51"/>
      <c r="QI67" s="51"/>
      <c r="QJ67" s="51"/>
      <c r="QK67" s="51"/>
      <c r="QL67" s="51"/>
      <c r="QM67" s="51"/>
      <c r="QN67" s="51"/>
      <c r="QO67" s="51"/>
      <c r="QP67" s="51"/>
      <c r="QQ67" s="51"/>
      <c r="QR67" s="51"/>
      <c r="QS67" s="51"/>
      <c r="QT67" s="51"/>
      <c r="QU67" s="51"/>
      <c r="QV67" s="51"/>
      <c r="QW67" s="51"/>
      <c r="QX67" s="51"/>
      <c r="QY67" s="51"/>
      <c r="QZ67" s="51"/>
      <c r="RA67" s="51"/>
      <c r="RB67" s="51"/>
      <c r="RC67" s="51"/>
      <c r="RD67" s="51"/>
      <c r="RE67" s="51"/>
      <c r="RF67" s="51"/>
      <c r="RG67" s="51"/>
      <c r="RH67" s="51"/>
      <c r="RI67" s="51"/>
      <c r="RJ67" s="51"/>
      <c r="RK67" s="51"/>
      <c r="RL67" s="51"/>
      <c r="RM67" s="51"/>
      <c r="RN67" s="51"/>
      <c r="RO67" s="51"/>
      <c r="RP67" s="51"/>
      <c r="RQ67" s="51"/>
      <c r="RR67" s="51"/>
      <c r="RS67" s="51"/>
      <c r="RT67" s="51"/>
      <c r="RU67" s="51"/>
      <c r="RV67" s="51"/>
      <c r="RW67" s="51"/>
      <c r="RX67" s="51"/>
      <c r="RY67" s="51"/>
      <c r="RZ67" s="51"/>
      <c r="SA67" s="51"/>
      <c r="SB67" s="51"/>
      <c r="SC67" s="51"/>
      <c r="SD67" s="51"/>
      <c r="SE67" s="51"/>
      <c r="SF67" s="51"/>
      <c r="SG67" s="51"/>
      <c r="SH67" s="51"/>
      <c r="SI67" s="51"/>
      <c r="SJ67" s="51"/>
      <c r="SK67" s="51"/>
      <c r="SL67" s="51"/>
      <c r="SM67" s="51"/>
      <c r="SN67" s="51"/>
      <c r="SO67" s="51"/>
      <c r="SP67" s="51"/>
      <c r="SQ67" s="51"/>
      <c r="SR67" s="51"/>
      <c r="SS67" s="51"/>
      <c r="ST67" s="51"/>
      <c r="SU67" s="51"/>
      <c r="SV67" s="51"/>
      <c r="SW67" s="51"/>
      <c r="SX67" s="51"/>
      <c r="SY67" s="51"/>
      <c r="SZ67" s="51"/>
      <c r="TA67" s="51"/>
      <c r="TB67" s="51"/>
      <c r="TC67" s="51"/>
      <c r="TD67" s="51"/>
      <c r="TE67" s="51"/>
      <c r="TF67" s="51"/>
      <c r="TG67" s="51"/>
      <c r="TH67" s="51"/>
      <c r="TI67" s="51"/>
      <c r="TJ67" s="51"/>
      <c r="TK67" s="51"/>
      <c r="TL67" s="51"/>
      <c r="TM67" s="51"/>
      <c r="TN67" s="51"/>
      <c r="TO67" s="51"/>
      <c r="TP67" s="51"/>
      <c r="TQ67" s="51"/>
      <c r="TR67" s="51"/>
      <c r="TS67" s="51"/>
      <c r="TT67" s="51"/>
      <c r="TU67" s="51"/>
      <c r="TV67" s="51"/>
      <c r="TW67" s="51"/>
      <c r="TX67" s="51"/>
      <c r="TY67" s="51"/>
      <c r="TZ67" s="51"/>
      <c r="UA67" s="51"/>
      <c r="UB67" s="51"/>
      <c r="UC67" s="51"/>
      <c r="UD67" s="51"/>
      <c r="UE67" s="51"/>
      <c r="UF67" s="51"/>
      <c r="UG67" s="51"/>
      <c r="UH67" s="51"/>
      <c r="UI67" s="51"/>
      <c r="UJ67" s="51"/>
      <c r="UK67" s="51"/>
      <c r="UL67" s="51"/>
      <c r="UM67" s="51"/>
    </row>
    <row r="68" spans="1:559" s="34" customFormat="1" ht="14.25" customHeight="1">
      <c r="A68" s="51"/>
      <c r="B68" s="51"/>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1"/>
      <c r="DD68" s="51"/>
      <c r="DE68" s="51"/>
      <c r="DF68" s="51"/>
      <c r="DG68" s="51"/>
      <c r="DH68" s="51"/>
      <c r="DI68" s="51"/>
      <c r="DJ68" s="51"/>
      <c r="DK68" s="51"/>
      <c r="DL68" s="51"/>
      <c r="DM68" s="51"/>
      <c r="DN68" s="51"/>
      <c r="DO68" s="51"/>
      <c r="DP68" s="51"/>
      <c r="DQ68" s="51"/>
      <c r="DR68" s="51"/>
      <c r="DS68" s="51"/>
      <c r="DT68" s="51"/>
      <c r="DU68" s="51"/>
      <c r="DV68" s="51"/>
      <c r="DW68" s="51"/>
      <c r="DX68" s="51"/>
      <c r="DY68" s="51"/>
      <c r="DZ68" s="51"/>
      <c r="EA68" s="51"/>
      <c r="EB68" s="51"/>
      <c r="EC68" s="51"/>
      <c r="ED68" s="51"/>
      <c r="EE68" s="51"/>
      <c r="EF68" s="51"/>
      <c r="EG68" s="51"/>
      <c r="EH68" s="51"/>
      <c r="EI68" s="51"/>
      <c r="EJ68" s="51"/>
      <c r="EK68" s="51"/>
      <c r="EL68" s="51"/>
      <c r="EM68" s="51"/>
      <c r="EN68" s="51"/>
      <c r="EO68" s="51"/>
      <c r="EP68" s="51"/>
      <c r="EQ68" s="51"/>
      <c r="ER68" s="51"/>
      <c r="ES68" s="51"/>
      <c r="ET68" s="51"/>
      <c r="EU68" s="51"/>
      <c r="EV68" s="51"/>
      <c r="EW68" s="51"/>
      <c r="EX68" s="51"/>
      <c r="EY68" s="51"/>
      <c r="EZ68" s="51"/>
      <c r="FA68" s="51"/>
      <c r="FB68" s="51"/>
      <c r="FC68" s="51"/>
      <c r="FD68" s="51"/>
      <c r="FE68" s="51"/>
      <c r="FF68" s="51"/>
      <c r="FG68" s="51"/>
      <c r="FH68" s="51"/>
      <c r="FI68" s="51"/>
      <c r="FJ68" s="51"/>
      <c r="FK68" s="51"/>
      <c r="FL68" s="51"/>
      <c r="FM68" s="51"/>
      <c r="FN68" s="51"/>
      <c r="FO68" s="51"/>
      <c r="FP68" s="51"/>
      <c r="FQ68" s="51"/>
      <c r="FR68" s="51"/>
      <c r="FS68" s="51"/>
      <c r="FT68" s="51"/>
      <c r="FU68" s="51"/>
      <c r="FV68" s="51"/>
      <c r="FW68" s="51"/>
      <c r="FX68" s="51"/>
      <c r="FY68" s="51"/>
      <c r="FZ68" s="51"/>
      <c r="GA68" s="51"/>
      <c r="GB68" s="51"/>
      <c r="GC68" s="51"/>
      <c r="GD68" s="51"/>
      <c r="GE68" s="51"/>
      <c r="GF68" s="51"/>
      <c r="GG68" s="51"/>
      <c r="GH68" s="51"/>
      <c r="GI68" s="51"/>
      <c r="GJ68" s="51"/>
      <c r="GK68" s="51"/>
      <c r="GL68" s="51"/>
      <c r="GM68" s="51"/>
      <c r="GN68" s="51"/>
      <c r="GO68" s="51"/>
      <c r="GP68" s="51"/>
      <c r="GQ68" s="51"/>
      <c r="GR68" s="51"/>
      <c r="GS68" s="51"/>
      <c r="GT68" s="51"/>
      <c r="GU68" s="51"/>
      <c r="GV68" s="51"/>
      <c r="GW68" s="51"/>
      <c r="GX68" s="51"/>
      <c r="GY68" s="51"/>
      <c r="GZ68" s="51"/>
      <c r="HA68" s="51"/>
      <c r="HB68" s="51"/>
      <c r="HC68" s="51"/>
      <c r="HD68" s="51"/>
      <c r="HE68" s="51"/>
      <c r="HF68" s="51"/>
      <c r="HG68" s="51"/>
      <c r="HH68" s="51"/>
      <c r="HI68" s="51"/>
      <c r="HJ68" s="51"/>
      <c r="HK68" s="51"/>
      <c r="HL68" s="51"/>
      <c r="HM68" s="51"/>
      <c r="HN68" s="51"/>
      <c r="HO68" s="51"/>
      <c r="HP68" s="51"/>
      <c r="HQ68" s="51"/>
      <c r="HR68" s="51"/>
      <c r="HS68" s="51"/>
      <c r="HT68" s="51"/>
      <c r="HU68" s="51"/>
      <c r="HV68" s="51"/>
      <c r="HW68" s="51"/>
      <c r="HX68" s="51"/>
      <c r="HY68" s="51"/>
      <c r="HZ68" s="51"/>
      <c r="IA68" s="51"/>
      <c r="IB68" s="51"/>
      <c r="IC68" s="51"/>
      <c r="ID68" s="51"/>
      <c r="IE68" s="51"/>
      <c r="IF68" s="51"/>
      <c r="IG68" s="51"/>
      <c r="IH68" s="51"/>
      <c r="II68" s="51"/>
      <c r="IJ68" s="51"/>
      <c r="IK68" s="51"/>
      <c r="IL68" s="51"/>
      <c r="IM68" s="51"/>
      <c r="IN68" s="51"/>
      <c r="IO68" s="51"/>
      <c r="IP68" s="51"/>
      <c r="IQ68" s="51"/>
      <c r="IR68" s="51"/>
      <c r="IS68" s="51"/>
      <c r="IT68" s="51"/>
      <c r="IU68" s="51"/>
      <c r="IV68" s="51"/>
      <c r="IW68" s="51"/>
      <c r="IX68" s="51"/>
      <c r="IY68" s="51"/>
      <c r="IZ68" s="51"/>
      <c r="JA68" s="51"/>
      <c r="JB68" s="51"/>
      <c r="JC68" s="51"/>
      <c r="JD68" s="51"/>
      <c r="JE68" s="51"/>
      <c r="JF68" s="51"/>
      <c r="JG68" s="51"/>
      <c r="JH68" s="51"/>
      <c r="JI68" s="51"/>
      <c r="JJ68" s="51"/>
      <c r="JK68" s="51"/>
      <c r="JL68" s="51"/>
      <c r="JM68" s="51"/>
      <c r="JN68" s="51"/>
      <c r="JO68" s="51"/>
      <c r="JP68" s="51"/>
      <c r="JQ68" s="51"/>
      <c r="JR68" s="51"/>
      <c r="JS68" s="51"/>
      <c r="JT68" s="51"/>
      <c r="JU68" s="51"/>
      <c r="JV68" s="51"/>
      <c r="JW68" s="51"/>
      <c r="JX68" s="51"/>
      <c r="JY68" s="51"/>
      <c r="JZ68" s="51"/>
      <c r="KA68" s="51"/>
      <c r="KB68" s="51"/>
      <c r="KC68" s="51"/>
      <c r="KD68" s="51"/>
      <c r="KE68" s="51"/>
      <c r="KF68" s="51"/>
      <c r="KG68" s="51"/>
      <c r="KH68" s="51"/>
      <c r="KI68" s="51"/>
      <c r="KJ68" s="51"/>
      <c r="KK68" s="51"/>
      <c r="KL68" s="51"/>
      <c r="KM68" s="51"/>
      <c r="KN68" s="51"/>
      <c r="KO68" s="51"/>
      <c r="KP68" s="51"/>
      <c r="KQ68" s="51"/>
      <c r="KR68" s="51"/>
      <c r="KS68" s="51"/>
      <c r="KT68" s="51"/>
      <c r="KU68" s="51"/>
      <c r="KV68" s="51"/>
      <c r="KW68" s="51"/>
      <c r="KX68" s="51"/>
      <c r="KY68" s="51"/>
      <c r="KZ68" s="51"/>
      <c r="LA68" s="51"/>
      <c r="LB68" s="51"/>
      <c r="LC68" s="51"/>
      <c r="LD68" s="51"/>
      <c r="LE68" s="51"/>
      <c r="LF68" s="51"/>
      <c r="LG68" s="51"/>
      <c r="LH68" s="51"/>
      <c r="LI68" s="51"/>
      <c r="LJ68" s="51"/>
      <c r="LK68" s="51"/>
      <c r="LL68" s="51"/>
      <c r="LM68" s="51"/>
      <c r="LN68" s="51"/>
      <c r="LO68" s="51"/>
      <c r="LP68" s="51"/>
      <c r="LQ68" s="51"/>
      <c r="LR68" s="51"/>
      <c r="LS68" s="51"/>
      <c r="LT68" s="51"/>
      <c r="LU68" s="51"/>
      <c r="LV68" s="51"/>
      <c r="LW68" s="51"/>
      <c r="LX68" s="51"/>
      <c r="LY68" s="51"/>
      <c r="LZ68" s="51"/>
      <c r="MA68" s="51"/>
      <c r="MB68" s="51"/>
      <c r="MC68" s="51"/>
      <c r="MD68" s="51"/>
      <c r="ME68" s="51"/>
      <c r="MF68" s="51"/>
      <c r="MG68" s="51"/>
      <c r="MH68" s="51"/>
      <c r="MI68" s="51"/>
      <c r="MJ68" s="51"/>
      <c r="MK68" s="51"/>
      <c r="ML68" s="51"/>
      <c r="MM68" s="51"/>
      <c r="MN68" s="51"/>
      <c r="MO68" s="51"/>
      <c r="MP68" s="51"/>
      <c r="MQ68" s="51"/>
      <c r="MR68" s="51"/>
      <c r="MS68" s="51"/>
      <c r="MT68" s="51"/>
      <c r="MU68" s="51"/>
      <c r="MV68" s="51"/>
      <c r="MW68" s="51"/>
      <c r="MX68" s="51"/>
      <c r="MY68" s="51"/>
      <c r="MZ68" s="51"/>
      <c r="NA68" s="51"/>
      <c r="NB68" s="51"/>
      <c r="NC68" s="51"/>
      <c r="ND68" s="51"/>
      <c r="NE68" s="51"/>
      <c r="NF68" s="51"/>
      <c r="NG68" s="51"/>
      <c r="NH68" s="51"/>
      <c r="NI68" s="51"/>
      <c r="NJ68" s="51"/>
      <c r="NK68" s="51"/>
      <c r="NL68" s="51"/>
      <c r="NM68" s="51"/>
      <c r="NN68" s="51"/>
      <c r="NO68" s="51"/>
      <c r="NP68" s="51"/>
      <c r="NQ68" s="51"/>
      <c r="NR68" s="51"/>
      <c r="NS68" s="51"/>
      <c r="NT68" s="51"/>
      <c r="NU68" s="51"/>
      <c r="NV68" s="51"/>
      <c r="NW68" s="51"/>
      <c r="NX68" s="51"/>
      <c r="NY68" s="51"/>
      <c r="NZ68" s="51"/>
      <c r="OA68" s="51"/>
      <c r="OB68" s="51"/>
      <c r="OC68" s="51"/>
      <c r="OD68" s="51"/>
      <c r="OE68" s="51"/>
      <c r="OF68" s="51"/>
      <c r="OG68" s="51"/>
      <c r="OH68" s="51"/>
      <c r="OI68" s="51"/>
      <c r="OJ68" s="51"/>
      <c r="OK68" s="51"/>
      <c r="OL68" s="51"/>
      <c r="OM68" s="51"/>
      <c r="ON68" s="51"/>
      <c r="OO68" s="51"/>
      <c r="OP68" s="51"/>
      <c r="OQ68" s="51"/>
      <c r="OR68" s="51"/>
      <c r="OS68" s="51"/>
      <c r="OT68" s="51"/>
      <c r="OU68" s="51"/>
      <c r="OV68" s="51"/>
      <c r="OW68" s="51"/>
      <c r="OX68" s="51"/>
      <c r="OY68" s="51"/>
      <c r="OZ68" s="51"/>
      <c r="PA68" s="51"/>
      <c r="PB68" s="51"/>
      <c r="PC68" s="51"/>
      <c r="PD68" s="51"/>
      <c r="PE68" s="51"/>
      <c r="PF68" s="51"/>
      <c r="PG68" s="51"/>
      <c r="PH68" s="51"/>
      <c r="PI68" s="51"/>
      <c r="PJ68" s="51"/>
      <c r="PK68" s="51"/>
      <c r="PL68" s="51"/>
      <c r="PM68" s="51"/>
      <c r="PN68" s="51"/>
      <c r="PO68" s="51"/>
      <c r="PP68" s="51"/>
      <c r="PQ68" s="51"/>
      <c r="PR68" s="51"/>
      <c r="PS68" s="51"/>
      <c r="PT68" s="51"/>
      <c r="PU68" s="51"/>
      <c r="PV68" s="51"/>
      <c r="PW68" s="51"/>
      <c r="PX68" s="51"/>
      <c r="PY68" s="51"/>
      <c r="PZ68" s="51"/>
      <c r="QA68" s="51"/>
      <c r="QB68" s="51"/>
      <c r="QC68" s="51"/>
      <c r="QD68" s="51"/>
      <c r="QE68" s="51"/>
      <c r="QF68" s="51"/>
      <c r="QG68" s="51"/>
      <c r="QH68" s="51"/>
      <c r="QI68" s="51"/>
      <c r="QJ68" s="51"/>
      <c r="QK68" s="51"/>
      <c r="QL68" s="51"/>
      <c r="QM68" s="51"/>
      <c r="QN68" s="51"/>
      <c r="QO68" s="51"/>
      <c r="QP68" s="51"/>
      <c r="QQ68" s="51"/>
      <c r="QR68" s="51"/>
      <c r="QS68" s="51"/>
      <c r="QT68" s="51"/>
      <c r="QU68" s="51"/>
      <c r="QV68" s="51"/>
      <c r="QW68" s="51"/>
      <c r="QX68" s="51"/>
      <c r="QY68" s="51"/>
      <c r="QZ68" s="51"/>
      <c r="RA68" s="51"/>
      <c r="RB68" s="51"/>
      <c r="RC68" s="51"/>
      <c r="RD68" s="51"/>
      <c r="RE68" s="51"/>
      <c r="RF68" s="51"/>
      <c r="RG68" s="51"/>
      <c r="RH68" s="51"/>
      <c r="RI68" s="51"/>
      <c r="RJ68" s="51"/>
      <c r="RK68" s="51"/>
      <c r="RL68" s="51"/>
      <c r="RM68" s="51"/>
      <c r="RN68" s="51"/>
      <c r="RO68" s="51"/>
      <c r="RP68" s="51"/>
      <c r="RQ68" s="51"/>
      <c r="RR68" s="51"/>
      <c r="RS68" s="51"/>
      <c r="RT68" s="51"/>
      <c r="RU68" s="51"/>
      <c r="RV68" s="51"/>
      <c r="RW68" s="51"/>
      <c r="RX68" s="51"/>
      <c r="RY68" s="51"/>
      <c r="RZ68" s="51"/>
      <c r="SA68" s="51"/>
      <c r="SB68" s="51"/>
      <c r="SC68" s="51"/>
      <c r="SD68" s="51"/>
      <c r="SE68" s="51"/>
      <c r="SF68" s="51"/>
      <c r="SG68" s="51"/>
      <c r="SH68" s="51"/>
      <c r="SI68" s="51"/>
      <c r="SJ68" s="51"/>
      <c r="SK68" s="51"/>
      <c r="SL68" s="51"/>
      <c r="SM68" s="51"/>
      <c r="SN68" s="51"/>
      <c r="SO68" s="51"/>
      <c r="SP68" s="51"/>
      <c r="SQ68" s="51"/>
      <c r="SR68" s="51"/>
      <c r="SS68" s="51"/>
      <c r="ST68" s="51"/>
      <c r="SU68" s="51"/>
      <c r="SV68" s="51"/>
      <c r="SW68" s="51"/>
      <c r="SX68" s="51"/>
      <c r="SY68" s="51"/>
      <c r="SZ68" s="51"/>
      <c r="TA68" s="51"/>
      <c r="TB68" s="51"/>
      <c r="TC68" s="51"/>
      <c r="TD68" s="51"/>
      <c r="TE68" s="51"/>
      <c r="TF68" s="51"/>
      <c r="TG68" s="51"/>
      <c r="TH68" s="51"/>
      <c r="TI68" s="51"/>
      <c r="TJ68" s="51"/>
      <c r="TK68" s="51"/>
      <c r="TL68" s="51"/>
      <c r="TM68" s="51"/>
      <c r="TN68" s="51"/>
      <c r="TO68" s="51"/>
      <c r="TP68" s="51"/>
      <c r="TQ68" s="51"/>
      <c r="TR68" s="51"/>
      <c r="TS68" s="51"/>
      <c r="TT68" s="51"/>
      <c r="TU68" s="51"/>
      <c r="TV68" s="51"/>
      <c r="TW68" s="51"/>
      <c r="TX68" s="51"/>
      <c r="TY68" s="51"/>
      <c r="TZ68" s="51"/>
      <c r="UA68" s="51"/>
      <c r="UB68" s="51"/>
      <c r="UC68" s="51"/>
      <c r="UD68" s="51"/>
      <c r="UE68" s="51"/>
      <c r="UF68" s="51"/>
      <c r="UG68" s="51"/>
      <c r="UH68" s="51"/>
      <c r="UI68" s="51"/>
      <c r="UJ68" s="51"/>
      <c r="UK68" s="51"/>
      <c r="UL68" s="51"/>
      <c r="UM68" s="51"/>
    </row>
    <row r="69" spans="1:559" s="34" customFormat="1" ht="14.25" customHeight="1">
      <c r="A69" s="51"/>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c r="BN69" s="51"/>
      <c r="BO69" s="51"/>
      <c r="BP69" s="51"/>
      <c r="BQ69" s="51"/>
      <c r="BR69" s="51"/>
      <c r="BS69" s="51"/>
      <c r="BT69" s="51"/>
      <c r="BU69" s="51"/>
      <c r="BV69" s="51"/>
      <c r="BW69" s="51"/>
      <c r="BX69" s="51"/>
      <c r="BY69" s="51"/>
      <c r="BZ69" s="51"/>
      <c r="CA69" s="51"/>
      <c r="CB69" s="51"/>
      <c r="CC69" s="51"/>
      <c r="CD69" s="51"/>
      <c r="CE69" s="51"/>
      <c r="CF69" s="51"/>
      <c r="CG69" s="51"/>
      <c r="CH69" s="51"/>
      <c r="CI69" s="51"/>
      <c r="CJ69" s="51"/>
      <c r="CK69" s="51"/>
      <c r="CL69" s="51"/>
      <c r="CM69" s="51"/>
      <c r="CN69" s="51"/>
      <c r="CO69" s="51"/>
      <c r="CP69" s="51"/>
      <c r="CQ69" s="51"/>
      <c r="CR69" s="51"/>
      <c r="CS69" s="51"/>
      <c r="CT69" s="51"/>
      <c r="CU69" s="51"/>
      <c r="CV69" s="51"/>
      <c r="CW69" s="51"/>
      <c r="CX69" s="51"/>
      <c r="CY69" s="51"/>
      <c r="CZ69" s="51"/>
      <c r="DA69" s="51"/>
      <c r="DB69" s="51"/>
      <c r="DC69" s="51"/>
      <c r="DD69" s="51"/>
      <c r="DE69" s="51"/>
      <c r="DF69" s="51"/>
      <c r="DG69" s="51"/>
      <c r="DH69" s="51"/>
      <c r="DI69" s="51"/>
      <c r="DJ69" s="51"/>
      <c r="DK69" s="51"/>
      <c r="DL69" s="51"/>
      <c r="DM69" s="51"/>
      <c r="DN69" s="51"/>
      <c r="DO69" s="51"/>
      <c r="DP69" s="51"/>
      <c r="DQ69" s="51"/>
      <c r="DR69" s="51"/>
      <c r="DS69" s="51"/>
      <c r="DT69" s="51"/>
      <c r="DU69" s="51"/>
      <c r="DV69" s="51"/>
      <c r="DW69" s="51"/>
      <c r="DX69" s="51"/>
      <c r="DY69" s="51"/>
      <c r="DZ69" s="51"/>
      <c r="EA69" s="51"/>
      <c r="EB69" s="51"/>
      <c r="EC69" s="51"/>
      <c r="ED69" s="51"/>
      <c r="EE69" s="51"/>
      <c r="EF69" s="51"/>
      <c r="EG69" s="51"/>
      <c r="EH69" s="51"/>
      <c r="EI69" s="51"/>
      <c r="EJ69" s="51"/>
      <c r="EK69" s="51"/>
      <c r="EL69" s="51"/>
      <c r="EM69" s="51"/>
      <c r="EN69" s="51"/>
      <c r="EO69" s="51"/>
      <c r="EP69" s="51"/>
      <c r="EQ69" s="51"/>
      <c r="ER69" s="51"/>
      <c r="ES69" s="51"/>
      <c r="ET69" s="51"/>
      <c r="EU69" s="51"/>
      <c r="EV69" s="51"/>
      <c r="EW69" s="51"/>
      <c r="EX69" s="51"/>
      <c r="EY69" s="51"/>
      <c r="EZ69" s="51"/>
      <c r="FA69" s="51"/>
      <c r="FB69" s="51"/>
      <c r="FC69" s="51"/>
      <c r="FD69" s="51"/>
      <c r="FE69" s="51"/>
      <c r="FF69" s="51"/>
      <c r="FG69" s="51"/>
      <c r="FH69" s="51"/>
      <c r="FI69" s="51"/>
      <c r="FJ69" s="51"/>
      <c r="FK69" s="51"/>
      <c r="FL69" s="51"/>
      <c r="FM69" s="51"/>
      <c r="FN69" s="51"/>
      <c r="FO69" s="51"/>
      <c r="FP69" s="51"/>
      <c r="FQ69" s="51"/>
      <c r="FR69" s="51"/>
      <c r="FS69" s="51"/>
      <c r="FT69" s="51"/>
      <c r="FU69" s="51"/>
      <c r="FV69" s="51"/>
      <c r="FW69" s="51"/>
      <c r="FX69" s="51"/>
      <c r="FY69" s="51"/>
      <c r="FZ69" s="51"/>
      <c r="GA69" s="51"/>
      <c r="GB69" s="51"/>
      <c r="GC69" s="51"/>
      <c r="GD69" s="51"/>
      <c r="GE69" s="51"/>
      <c r="GF69" s="51"/>
      <c r="GG69" s="51"/>
      <c r="GH69" s="51"/>
      <c r="GI69" s="51"/>
      <c r="GJ69" s="51"/>
      <c r="GK69" s="51"/>
      <c r="GL69" s="51"/>
      <c r="GM69" s="51"/>
      <c r="GN69" s="51"/>
      <c r="GO69" s="51"/>
      <c r="GP69" s="51"/>
      <c r="GQ69" s="51"/>
      <c r="GR69" s="51"/>
      <c r="GS69" s="51"/>
      <c r="GT69" s="51"/>
      <c r="GU69" s="51"/>
      <c r="GV69" s="51"/>
      <c r="GW69" s="51"/>
      <c r="GX69" s="51"/>
      <c r="GY69" s="51"/>
      <c r="GZ69" s="51"/>
      <c r="HA69" s="51"/>
      <c r="HB69" s="51"/>
      <c r="HC69" s="51"/>
      <c r="HD69" s="51"/>
      <c r="HE69" s="51"/>
      <c r="HF69" s="51"/>
      <c r="HG69" s="51"/>
      <c r="HH69" s="51"/>
      <c r="HI69" s="51"/>
      <c r="HJ69" s="51"/>
      <c r="HK69" s="51"/>
      <c r="HL69" s="51"/>
      <c r="HM69" s="51"/>
      <c r="HN69" s="51"/>
      <c r="HO69" s="51"/>
      <c r="HP69" s="51"/>
      <c r="HQ69" s="51"/>
      <c r="HR69" s="51"/>
      <c r="HS69" s="51"/>
      <c r="HT69" s="51"/>
      <c r="HU69" s="51"/>
      <c r="HV69" s="51"/>
      <c r="HW69" s="51"/>
      <c r="HX69" s="51"/>
      <c r="HY69" s="51"/>
      <c r="HZ69" s="51"/>
      <c r="IA69" s="51"/>
      <c r="IB69" s="51"/>
      <c r="IC69" s="51"/>
      <c r="ID69" s="51"/>
      <c r="IE69" s="51"/>
      <c r="IF69" s="51"/>
      <c r="IG69" s="51"/>
      <c r="IH69" s="51"/>
      <c r="II69" s="51"/>
      <c r="IJ69" s="51"/>
      <c r="IK69" s="51"/>
      <c r="IL69" s="51"/>
      <c r="IM69" s="51"/>
      <c r="IN69" s="51"/>
      <c r="IO69" s="51"/>
      <c r="IP69" s="51"/>
      <c r="IQ69" s="51"/>
      <c r="IR69" s="51"/>
      <c r="IS69" s="51"/>
      <c r="IT69" s="51"/>
      <c r="IU69" s="51"/>
      <c r="IV69" s="51"/>
      <c r="IW69" s="51"/>
      <c r="IX69" s="51"/>
      <c r="IY69" s="51"/>
      <c r="IZ69" s="51"/>
      <c r="JA69" s="51"/>
      <c r="JB69" s="51"/>
      <c r="JC69" s="51"/>
      <c r="JD69" s="51"/>
      <c r="JE69" s="51"/>
      <c r="JF69" s="51"/>
      <c r="JG69" s="51"/>
      <c r="JH69" s="51"/>
      <c r="JI69" s="51"/>
      <c r="JJ69" s="51"/>
      <c r="JK69" s="51"/>
      <c r="JL69" s="51"/>
      <c r="JM69" s="51"/>
      <c r="JN69" s="51"/>
      <c r="JO69" s="51"/>
      <c r="JP69" s="51"/>
      <c r="JQ69" s="51"/>
      <c r="JR69" s="51"/>
      <c r="JS69" s="51"/>
      <c r="JT69" s="51"/>
      <c r="JU69" s="51"/>
      <c r="JV69" s="51"/>
      <c r="JW69" s="51"/>
      <c r="JX69" s="51"/>
      <c r="JY69" s="51"/>
      <c r="JZ69" s="51"/>
      <c r="KA69" s="51"/>
      <c r="KB69" s="51"/>
      <c r="KC69" s="51"/>
      <c r="KD69" s="51"/>
      <c r="KE69" s="51"/>
      <c r="KF69" s="51"/>
      <c r="KG69" s="51"/>
      <c r="KH69" s="51"/>
      <c r="KI69" s="51"/>
      <c r="KJ69" s="51"/>
      <c r="KK69" s="51"/>
      <c r="KL69" s="51"/>
      <c r="KM69" s="51"/>
      <c r="KN69" s="51"/>
      <c r="KO69" s="51"/>
      <c r="KP69" s="51"/>
      <c r="KQ69" s="51"/>
      <c r="KR69" s="51"/>
      <c r="KS69" s="51"/>
      <c r="KT69" s="51"/>
      <c r="KU69" s="51"/>
      <c r="KV69" s="51"/>
      <c r="KW69" s="51"/>
      <c r="KX69" s="51"/>
      <c r="KY69" s="51"/>
      <c r="KZ69" s="51"/>
      <c r="LA69" s="51"/>
      <c r="LB69" s="51"/>
      <c r="LC69" s="51"/>
      <c r="LD69" s="51"/>
      <c r="LE69" s="51"/>
      <c r="LF69" s="51"/>
      <c r="LG69" s="51"/>
      <c r="LH69" s="51"/>
      <c r="LI69" s="51"/>
      <c r="LJ69" s="51"/>
      <c r="LK69" s="51"/>
      <c r="LL69" s="51"/>
      <c r="LM69" s="51"/>
      <c r="LN69" s="51"/>
      <c r="LO69" s="51"/>
      <c r="LP69" s="51"/>
      <c r="LQ69" s="51"/>
      <c r="LR69" s="51"/>
      <c r="LS69" s="51"/>
      <c r="LT69" s="51"/>
      <c r="LU69" s="51"/>
      <c r="LV69" s="51"/>
      <c r="LW69" s="51"/>
      <c r="LX69" s="51"/>
      <c r="LY69" s="51"/>
      <c r="LZ69" s="51"/>
      <c r="MA69" s="51"/>
      <c r="MB69" s="51"/>
      <c r="MC69" s="51"/>
      <c r="MD69" s="51"/>
      <c r="ME69" s="51"/>
      <c r="MF69" s="51"/>
      <c r="MG69" s="51"/>
      <c r="MH69" s="51"/>
      <c r="MI69" s="51"/>
      <c r="MJ69" s="51"/>
      <c r="MK69" s="51"/>
      <c r="ML69" s="51"/>
      <c r="MM69" s="51"/>
      <c r="MN69" s="51"/>
      <c r="MO69" s="51"/>
      <c r="MP69" s="51"/>
      <c r="MQ69" s="51"/>
      <c r="MR69" s="51"/>
      <c r="MS69" s="51"/>
      <c r="MT69" s="51"/>
      <c r="MU69" s="51"/>
      <c r="MV69" s="51"/>
      <c r="MW69" s="51"/>
      <c r="MX69" s="51"/>
      <c r="MY69" s="51"/>
      <c r="MZ69" s="51"/>
      <c r="NA69" s="51"/>
      <c r="NB69" s="51"/>
      <c r="NC69" s="51"/>
      <c r="ND69" s="51"/>
      <c r="NE69" s="51"/>
      <c r="NF69" s="51"/>
      <c r="NG69" s="51"/>
      <c r="NH69" s="51"/>
      <c r="NI69" s="51"/>
      <c r="NJ69" s="51"/>
      <c r="NK69" s="51"/>
      <c r="NL69" s="51"/>
      <c r="NM69" s="51"/>
      <c r="NN69" s="51"/>
      <c r="NO69" s="51"/>
      <c r="NP69" s="51"/>
      <c r="NQ69" s="51"/>
      <c r="NR69" s="51"/>
      <c r="NS69" s="51"/>
      <c r="NT69" s="51"/>
      <c r="NU69" s="51"/>
      <c r="NV69" s="51"/>
      <c r="NW69" s="51"/>
      <c r="NX69" s="51"/>
      <c r="NY69" s="51"/>
      <c r="NZ69" s="51"/>
      <c r="OA69" s="51"/>
      <c r="OB69" s="51"/>
      <c r="OC69" s="51"/>
      <c r="OD69" s="51"/>
      <c r="OE69" s="51"/>
      <c r="OF69" s="51"/>
      <c r="OG69" s="51"/>
      <c r="OH69" s="51"/>
      <c r="OI69" s="51"/>
      <c r="OJ69" s="51"/>
      <c r="OK69" s="51"/>
      <c r="OL69" s="51"/>
      <c r="OM69" s="51"/>
      <c r="ON69" s="51"/>
      <c r="OO69" s="51"/>
      <c r="OP69" s="51"/>
      <c r="OQ69" s="51"/>
      <c r="OR69" s="51"/>
      <c r="OS69" s="51"/>
      <c r="OT69" s="51"/>
      <c r="OU69" s="51"/>
      <c r="OV69" s="51"/>
      <c r="OW69" s="51"/>
      <c r="OX69" s="51"/>
      <c r="OY69" s="51"/>
      <c r="OZ69" s="51"/>
      <c r="PA69" s="51"/>
      <c r="PB69" s="51"/>
      <c r="PC69" s="51"/>
      <c r="PD69" s="51"/>
      <c r="PE69" s="51"/>
      <c r="PF69" s="51"/>
      <c r="PG69" s="51"/>
      <c r="PH69" s="51"/>
      <c r="PI69" s="51"/>
      <c r="PJ69" s="51"/>
      <c r="PK69" s="51"/>
      <c r="PL69" s="51"/>
      <c r="PM69" s="51"/>
      <c r="PN69" s="51"/>
      <c r="PO69" s="51"/>
      <c r="PP69" s="51"/>
      <c r="PQ69" s="51"/>
      <c r="PR69" s="51"/>
      <c r="PS69" s="51"/>
      <c r="PT69" s="51"/>
      <c r="PU69" s="51"/>
      <c r="PV69" s="51"/>
      <c r="PW69" s="51"/>
      <c r="PX69" s="51"/>
      <c r="PY69" s="51"/>
      <c r="PZ69" s="51"/>
      <c r="QA69" s="51"/>
      <c r="QB69" s="51"/>
      <c r="QC69" s="51"/>
      <c r="QD69" s="51"/>
      <c r="QE69" s="51"/>
      <c r="QF69" s="51"/>
      <c r="QG69" s="51"/>
      <c r="QH69" s="51"/>
      <c r="QI69" s="51"/>
      <c r="QJ69" s="51"/>
      <c r="QK69" s="51"/>
      <c r="QL69" s="51"/>
      <c r="QM69" s="51"/>
      <c r="QN69" s="51"/>
      <c r="QO69" s="51"/>
      <c r="QP69" s="51"/>
      <c r="QQ69" s="51"/>
      <c r="QR69" s="51"/>
      <c r="QS69" s="51"/>
      <c r="QT69" s="51"/>
      <c r="QU69" s="51"/>
      <c r="QV69" s="51"/>
      <c r="QW69" s="51"/>
      <c r="QX69" s="51"/>
      <c r="QY69" s="51"/>
      <c r="QZ69" s="51"/>
      <c r="RA69" s="51"/>
      <c r="RB69" s="51"/>
      <c r="RC69" s="51"/>
      <c r="RD69" s="51"/>
      <c r="RE69" s="51"/>
      <c r="RF69" s="51"/>
      <c r="RG69" s="51"/>
      <c r="RH69" s="51"/>
      <c r="RI69" s="51"/>
      <c r="RJ69" s="51"/>
      <c r="RK69" s="51"/>
      <c r="RL69" s="51"/>
      <c r="RM69" s="51"/>
      <c r="RN69" s="51"/>
      <c r="RO69" s="51"/>
      <c r="RP69" s="51"/>
      <c r="RQ69" s="51"/>
      <c r="RR69" s="51"/>
      <c r="RS69" s="51"/>
      <c r="RT69" s="51"/>
      <c r="RU69" s="51"/>
      <c r="RV69" s="51"/>
      <c r="RW69" s="51"/>
      <c r="RX69" s="51"/>
      <c r="RY69" s="51"/>
      <c r="RZ69" s="51"/>
      <c r="SA69" s="51"/>
      <c r="SB69" s="51"/>
      <c r="SC69" s="51"/>
      <c r="SD69" s="51"/>
      <c r="SE69" s="51"/>
      <c r="SF69" s="51"/>
      <c r="SG69" s="51"/>
      <c r="SH69" s="51"/>
      <c r="SI69" s="51"/>
      <c r="SJ69" s="51"/>
      <c r="SK69" s="51"/>
      <c r="SL69" s="51"/>
      <c r="SM69" s="51"/>
      <c r="SN69" s="51"/>
      <c r="SO69" s="51"/>
      <c r="SP69" s="51"/>
      <c r="SQ69" s="51"/>
      <c r="SR69" s="51"/>
      <c r="SS69" s="51"/>
      <c r="ST69" s="51"/>
      <c r="SU69" s="51"/>
      <c r="SV69" s="51"/>
      <c r="SW69" s="51"/>
      <c r="SX69" s="51"/>
      <c r="SY69" s="51"/>
      <c r="SZ69" s="51"/>
      <c r="TA69" s="51"/>
      <c r="TB69" s="51"/>
      <c r="TC69" s="51"/>
      <c r="TD69" s="51"/>
      <c r="TE69" s="51"/>
      <c r="TF69" s="51"/>
      <c r="TG69" s="51"/>
      <c r="TH69" s="51"/>
      <c r="TI69" s="51"/>
      <c r="TJ69" s="51"/>
      <c r="TK69" s="51"/>
      <c r="TL69" s="51"/>
      <c r="TM69" s="51"/>
      <c r="TN69" s="51"/>
      <c r="TO69" s="51"/>
      <c r="TP69" s="51"/>
      <c r="TQ69" s="51"/>
      <c r="TR69" s="51"/>
      <c r="TS69" s="51"/>
      <c r="TT69" s="51"/>
      <c r="TU69" s="51"/>
      <c r="TV69" s="51"/>
      <c r="TW69" s="51"/>
      <c r="TX69" s="51"/>
      <c r="TY69" s="51"/>
      <c r="TZ69" s="51"/>
      <c r="UA69" s="51"/>
      <c r="UB69" s="51"/>
      <c r="UC69" s="51"/>
      <c r="UD69" s="51"/>
      <c r="UE69" s="51"/>
      <c r="UF69" s="51"/>
      <c r="UG69" s="51"/>
      <c r="UH69" s="51"/>
      <c r="UI69" s="51"/>
      <c r="UJ69" s="51"/>
      <c r="UK69" s="51"/>
      <c r="UL69" s="51"/>
      <c r="UM69" s="51"/>
    </row>
    <row r="70" spans="1:559" s="34" customFormat="1" ht="14.25" customHeight="1">
      <c r="A70" s="51"/>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c r="BN70" s="51"/>
      <c r="BO70" s="51"/>
      <c r="BP70" s="51"/>
      <c r="BQ70" s="51"/>
      <c r="BR70" s="51"/>
      <c r="BS70" s="51"/>
      <c r="BT70" s="51"/>
      <c r="BU70" s="51"/>
      <c r="BV70" s="51"/>
      <c r="BW70" s="51"/>
      <c r="BX70" s="51"/>
      <c r="BY70" s="51"/>
      <c r="BZ70" s="51"/>
      <c r="CA70" s="51"/>
      <c r="CB70" s="51"/>
      <c r="CC70" s="51"/>
      <c r="CD70" s="51"/>
      <c r="CE70" s="51"/>
      <c r="CF70" s="51"/>
      <c r="CG70" s="51"/>
      <c r="CH70" s="51"/>
      <c r="CI70" s="51"/>
      <c r="CJ70" s="51"/>
      <c r="CK70" s="51"/>
      <c r="CL70" s="51"/>
      <c r="CM70" s="51"/>
      <c r="CN70" s="51"/>
      <c r="CO70" s="51"/>
      <c r="CP70" s="51"/>
      <c r="CQ70" s="51"/>
      <c r="CR70" s="51"/>
      <c r="CS70" s="51"/>
      <c r="CT70" s="51"/>
      <c r="CU70" s="51"/>
      <c r="CV70" s="51"/>
      <c r="CW70" s="51"/>
      <c r="CX70" s="51"/>
      <c r="CY70" s="51"/>
      <c r="CZ70" s="51"/>
      <c r="DA70" s="51"/>
      <c r="DB70" s="51"/>
      <c r="DC70" s="51"/>
      <c r="DD70" s="51"/>
      <c r="DE70" s="51"/>
      <c r="DF70" s="51"/>
      <c r="DG70" s="51"/>
      <c r="DH70" s="51"/>
      <c r="DI70" s="51"/>
      <c r="DJ70" s="51"/>
      <c r="DK70" s="51"/>
      <c r="DL70" s="51"/>
      <c r="DM70" s="51"/>
      <c r="DN70" s="51"/>
      <c r="DO70" s="51"/>
      <c r="DP70" s="51"/>
      <c r="DQ70" s="51"/>
      <c r="DR70" s="51"/>
      <c r="DS70" s="51"/>
      <c r="DT70" s="51"/>
      <c r="DU70" s="51"/>
      <c r="DV70" s="51"/>
      <c r="DW70" s="51"/>
      <c r="DX70" s="51"/>
      <c r="DY70" s="51"/>
      <c r="DZ70" s="51"/>
      <c r="EA70" s="51"/>
      <c r="EB70" s="51"/>
      <c r="EC70" s="51"/>
      <c r="ED70" s="51"/>
      <c r="EE70" s="51"/>
      <c r="EF70" s="51"/>
      <c r="EG70" s="51"/>
      <c r="EH70" s="51"/>
      <c r="EI70" s="51"/>
      <c r="EJ70" s="51"/>
      <c r="EK70" s="51"/>
      <c r="EL70" s="51"/>
      <c r="EM70" s="51"/>
      <c r="EN70" s="51"/>
      <c r="EO70" s="51"/>
      <c r="EP70" s="51"/>
      <c r="EQ70" s="51"/>
      <c r="ER70" s="51"/>
      <c r="ES70" s="51"/>
      <c r="ET70" s="51"/>
      <c r="EU70" s="51"/>
      <c r="EV70" s="51"/>
      <c r="EW70" s="51"/>
      <c r="EX70" s="51"/>
      <c r="EY70" s="51"/>
      <c r="EZ70" s="51"/>
      <c r="FA70" s="51"/>
      <c r="FB70" s="51"/>
      <c r="FC70" s="51"/>
      <c r="FD70" s="51"/>
      <c r="FE70" s="51"/>
      <c r="FF70" s="51"/>
      <c r="FG70" s="51"/>
      <c r="FH70" s="51"/>
      <c r="FI70" s="51"/>
      <c r="FJ70" s="51"/>
      <c r="FK70" s="51"/>
      <c r="FL70" s="51"/>
      <c r="FM70" s="51"/>
      <c r="FN70" s="51"/>
      <c r="FO70" s="51"/>
      <c r="FP70" s="51"/>
      <c r="FQ70" s="51"/>
      <c r="FR70" s="51"/>
      <c r="FS70" s="51"/>
      <c r="FT70" s="51"/>
      <c r="FU70" s="51"/>
      <c r="FV70" s="51"/>
      <c r="FW70" s="51"/>
      <c r="FX70" s="51"/>
      <c r="FY70" s="51"/>
      <c r="FZ70" s="51"/>
      <c r="GA70" s="51"/>
      <c r="GB70" s="51"/>
      <c r="GC70" s="51"/>
      <c r="GD70" s="51"/>
      <c r="GE70" s="51"/>
      <c r="GF70" s="51"/>
      <c r="GG70" s="51"/>
      <c r="GH70" s="51"/>
      <c r="GI70" s="51"/>
      <c r="GJ70" s="51"/>
      <c r="GK70" s="51"/>
      <c r="GL70" s="51"/>
      <c r="GM70" s="51"/>
      <c r="GN70" s="51"/>
      <c r="GO70" s="51"/>
      <c r="GP70" s="51"/>
      <c r="GQ70" s="51"/>
      <c r="GR70" s="51"/>
      <c r="GS70" s="51"/>
      <c r="GT70" s="51"/>
      <c r="GU70" s="51"/>
      <c r="GV70" s="51"/>
      <c r="GW70" s="51"/>
      <c r="GX70" s="51"/>
      <c r="GY70" s="51"/>
      <c r="GZ70" s="51"/>
      <c r="HA70" s="51"/>
      <c r="HB70" s="51"/>
      <c r="HC70" s="51"/>
      <c r="HD70" s="51"/>
      <c r="HE70" s="51"/>
      <c r="HF70" s="51"/>
      <c r="HG70" s="51"/>
      <c r="HH70" s="51"/>
      <c r="HI70" s="51"/>
      <c r="HJ70" s="51"/>
      <c r="HK70" s="51"/>
      <c r="HL70" s="51"/>
      <c r="HM70" s="51"/>
      <c r="HN70" s="51"/>
      <c r="HO70" s="51"/>
      <c r="HP70" s="51"/>
      <c r="HQ70" s="51"/>
      <c r="HR70" s="51"/>
      <c r="HS70" s="51"/>
      <c r="HT70" s="51"/>
      <c r="HU70" s="51"/>
      <c r="HV70" s="51"/>
      <c r="HW70" s="51"/>
      <c r="HX70" s="51"/>
      <c r="HY70" s="51"/>
      <c r="HZ70" s="51"/>
      <c r="IA70" s="51"/>
      <c r="IB70" s="51"/>
      <c r="IC70" s="51"/>
      <c r="ID70" s="51"/>
      <c r="IE70" s="51"/>
      <c r="IF70" s="51"/>
      <c r="IG70" s="51"/>
      <c r="IH70" s="51"/>
      <c r="II70" s="51"/>
      <c r="IJ70" s="51"/>
      <c r="IK70" s="51"/>
      <c r="IL70" s="51"/>
      <c r="IM70" s="51"/>
      <c r="IN70" s="51"/>
      <c r="IO70" s="51"/>
      <c r="IP70" s="51"/>
      <c r="IQ70" s="51"/>
      <c r="IR70" s="51"/>
      <c r="IS70" s="51"/>
      <c r="IT70" s="51"/>
      <c r="IU70" s="51"/>
      <c r="IV70" s="51"/>
      <c r="IW70" s="51"/>
      <c r="IX70" s="51"/>
      <c r="IY70" s="51"/>
      <c r="IZ70" s="51"/>
      <c r="JA70" s="51"/>
      <c r="JB70" s="51"/>
      <c r="JC70" s="51"/>
      <c r="JD70" s="51"/>
      <c r="JE70" s="51"/>
      <c r="JF70" s="51"/>
      <c r="JG70" s="51"/>
      <c r="JH70" s="51"/>
      <c r="JI70" s="51"/>
      <c r="JJ70" s="51"/>
      <c r="JK70" s="51"/>
      <c r="JL70" s="51"/>
      <c r="JM70" s="51"/>
      <c r="JN70" s="51"/>
      <c r="JO70" s="51"/>
      <c r="JP70" s="51"/>
      <c r="JQ70" s="51"/>
      <c r="JR70" s="51"/>
      <c r="JS70" s="51"/>
      <c r="JT70" s="51"/>
      <c r="JU70" s="51"/>
      <c r="JV70" s="51"/>
      <c r="JW70" s="51"/>
      <c r="JX70" s="51"/>
      <c r="JY70" s="51"/>
      <c r="JZ70" s="51"/>
      <c r="KA70" s="51"/>
      <c r="KB70" s="51"/>
      <c r="KC70" s="51"/>
      <c r="KD70" s="51"/>
      <c r="KE70" s="51"/>
      <c r="KF70" s="51"/>
      <c r="KG70" s="51"/>
      <c r="KH70" s="51"/>
      <c r="KI70" s="51"/>
      <c r="KJ70" s="51"/>
      <c r="KK70" s="51"/>
      <c r="KL70" s="51"/>
      <c r="KM70" s="51"/>
      <c r="KN70" s="51"/>
      <c r="KO70" s="51"/>
      <c r="KP70" s="51"/>
      <c r="KQ70" s="51"/>
      <c r="KR70" s="51"/>
      <c r="KS70" s="51"/>
      <c r="KT70" s="51"/>
      <c r="KU70" s="51"/>
      <c r="KV70" s="51"/>
      <c r="KW70" s="51"/>
      <c r="KX70" s="51"/>
      <c r="KY70" s="51"/>
      <c r="KZ70" s="51"/>
      <c r="LA70" s="51"/>
      <c r="LB70" s="51"/>
      <c r="LC70" s="51"/>
      <c r="LD70" s="51"/>
      <c r="LE70" s="51"/>
      <c r="LF70" s="51"/>
      <c r="LG70" s="51"/>
      <c r="LH70" s="51"/>
      <c r="LI70" s="51"/>
      <c r="LJ70" s="51"/>
      <c r="LK70" s="51"/>
      <c r="LL70" s="51"/>
      <c r="LM70" s="51"/>
      <c r="LN70" s="51"/>
      <c r="LO70" s="51"/>
      <c r="LP70" s="51"/>
      <c r="LQ70" s="51"/>
      <c r="LR70" s="51"/>
      <c r="LS70" s="51"/>
      <c r="LT70" s="51"/>
      <c r="LU70" s="51"/>
      <c r="LV70" s="51"/>
      <c r="LW70" s="51"/>
      <c r="LX70" s="51"/>
      <c r="LY70" s="51"/>
      <c r="LZ70" s="51"/>
      <c r="MA70" s="51"/>
      <c r="MB70" s="51"/>
      <c r="MC70" s="51"/>
      <c r="MD70" s="51"/>
      <c r="ME70" s="51"/>
      <c r="MF70" s="51"/>
      <c r="MG70" s="51"/>
      <c r="MH70" s="51"/>
      <c r="MI70" s="51"/>
      <c r="MJ70" s="51"/>
      <c r="MK70" s="51"/>
      <c r="ML70" s="51"/>
      <c r="MM70" s="51"/>
      <c r="MN70" s="51"/>
      <c r="MO70" s="51"/>
      <c r="MP70" s="51"/>
      <c r="MQ70" s="51"/>
      <c r="MR70" s="51"/>
      <c r="MS70" s="51"/>
      <c r="MT70" s="51"/>
      <c r="MU70" s="51"/>
      <c r="MV70" s="51"/>
      <c r="MW70" s="51"/>
      <c r="MX70" s="51"/>
      <c r="MY70" s="51"/>
      <c r="MZ70" s="51"/>
      <c r="NA70" s="51"/>
      <c r="NB70" s="51"/>
      <c r="NC70" s="51"/>
      <c r="ND70" s="51"/>
      <c r="NE70" s="51"/>
      <c r="NF70" s="51"/>
      <c r="NG70" s="51"/>
      <c r="NH70" s="51"/>
      <c r="NI70" s="51"/>
      <c r="NJ70" s="51"/>
      <c r="NK70" s="51"/>
      <c r="NL70" s="51"/>
      <c r="NM70" s="51"/>
      <c r="NN70" s="51"/>
      <c r="NO70" s="51"/>
      <c r="NP70" s="51"/>
      <c r="NQ70" s="51"/>
      <c r="NR70" s="51"/>
      <c r="NS70" s="51"/>
      <c r="NT70" s="51"/>
      <c r="NU70" s="51"/>
      <c r="NV70" s="51"/>
      <c r="NW70" s="51"/>
      <c r="NX70" s="51"/>
      <c r="NY70" s="51"/>
      <c r="NZ70" s="51"/>
      <c r="OA70" s="51"/>
      <c r="OB70" s="51"/>
      <c r="OC70" s="51"/>
      <c r="OD70" s="51"/>
      <c r="OE70" s="51"/>
      <c r="OF70" s="51"/>
      <c r="OG70" s="51"/>
      <c r="OH70" s="51"/>
      <c r="OI70" s="51"/>
      <c r="OJ70" s="51"/>
      <c r="OK70" s="51"/>
      <c r="OL70" s="51"/>
      <c r="OM70" s="51"/>
      <c r="ON70" s="51"/>
      <c r="OO70" s="51"/>
      <c r="OP70" s="51"/>
      <c r="OQ70" s="51"/>
      <c r="OR70" s="51"/>
      <c r="OS70" s="51"/>
      <c r="OT70" s="51"/>
      <c r="OU70" s="51"/>
      <c r="OV70" s="51"/>
      <c r="OW70" s="51"/>
      <c r="OX70" s="51"/>
      <c r="OY70" s="51"/>
      <c r="OZ70" s="51"/>
      <c r="PA70" s="51"/>
      <c r="PB70" s="51"/>
      <c r="PC70" s="51"/>
      <c r="PD70" s="51"/>
      <c r="PE70" s="51"/>
      <c r="PF70" s="51"/>
      <c r="PG70" s="51"/>
      <c r="PH70" s="51"/>
      <c r="PI70" s="51"/>
      <c r="PJ70" s="51"/>
      <c r="PK70" s="51"/>
      <c r="PL70" s="51"/>
      <c r="PM70" s="51"/>
      <c r="PN70" s="51"/>
      <c r="PO70" s="51"/>
      <c r="PP70" s="51"/>
      <c r="PQ70" s="51"/>
      <c r="PR70" s="51"/>
      <c r="PS70" s="51"/>
      <c r="PT70" s="51"/>
      <c r="PU70" s="51"/>
      <c r="PV70" s="51"/>
      <c r="PW70" s="51"/>
      <c r="PX70" s="51"/>
      <c r="PY70" s="51"/>
      <c r="PZ70" s="51"/>
      <c r="QA70" s="51"/>
      <c r="QB70" s="51"/>
      <c r="QC70" s="51"/>
      <c r="QD70" s="51"/>
      <c r="QE70" s="51"/>
      <c r="QF70" s="51"/>
      <c r="QG70" s="51"/>
      <c r="QH70" s="51"/>
      <c r="QI70" s="51"/>
      <c r="QJ70" s="51"/>
      <c r="QK70" s="51"/>
      <c r="QL70" s="51"/>
      <c r="QM70" s="51"/>
      <c r="QN70" s="51"/>
      <c r="QO70" s="51"/>
      <c r="QP70" s="51"/>
      <c r="QQ70" s="51"/>
      <c r="QR70" s="51"/>
      <c r="QS70" s="51"/>
      <c r="QT70" s="51"/>
      <c r="QU70" s="51"/>
      <c r="QV70" s="51"/>
      <c r="QW70" s="51"/>
      <c r="QX70" s="51"/>
      <c r="QY70" s="51"/>
      <c r="QZ70" s="51"/>
      <c r="RA70" s="51"/>
      <c r="RB70" s="51"/>
      <c r="RC70" s="51"/>
      <c r="RD70" s="51"/>
      <c r="RE70" s="51"/>
      <c r="RF70" s="51"/>
      <c r="RG70" s="51"/>
      <c r="RH70" s="51"/>
      <c r="RI70" s="51"/>
      <c r="RJ70" s="51"/>
      <c r="RK70" s="51"/>
      <c r="RL70" s="51"/>
      <c r="RM70" s="51"/>
      <c r="RN70" s="51"/>
      <c r="RO70" s="51"/>
      <c r="RP70" s="51"/>
      <c r="RQ70" s="51"/>
      <c r="RR70" s="51"/>
      <c r="RS70" s="51"/>
      <c r="RT70" s="51"/>
      <c r="RU70" s="51"/>
      <c r="RV70" s="51"/>
      <c r="RW70" s="51"/>
      <c r="RX70" s="51"/>
      <c r="RY70" s="51"/>
      <c r="RZ70" s="51"/>
      <c r="SA70" s="51"/>
      <c r="SB70" s="51"/>
      <c r="SC70" s="51"/>
      <c r="SD70" s="51"/>
      <c r="SE70" s="51"/>
      <c r="SF70" s="51"/>
      <c r="SG70" s="51"/>
      <c r="SH70" s="51"/>
      <c r="SI70" s="51"/>
      <c r="SJ70" s="51"/>
      <c r="SK70" s="51"/>
      <c r="SL70" s="51"/>
      <c r="SM70" s="51"/>
      <c r="SN70" s="51"/>
      <c r="SO70" s="51"/>
      <c r="SP70" s="51"/>
      <c r="SQ70" s="51"/>
      <c r="SR70" s="51"/>
      <c r="SS70" s="51"/>
      <c r="ST70" s="51"/>
      <c r="SU70" s="51"/>
      <c r="SV70" s="51"/>
      <c r="SW70" s="51"/>
      <c r="SX70" s="51"/>
      <c r="SY70" s="51"/>
      <c r="SZ70" s="51"/>
      <c r="TA70" s="51"/>
      <c r="TB70" s="51"/>
      <c r="TC70" s="51"/>
      <c r="TD70" s="51"/>
      <c r="TE70" s="51"/>
      <c r="TF70" s="51"/>
      <c r="TG70" s="51"/>
      <c r="TH70" s="51"/>
      <c r="TI70" s="51"/>
      <c r="TJ70" s="51"/>
      <c r="TK70" s="51"/>
      <c r="TL70" s="51"/>
      <c r="TM70" s="51"/>
      <c r="TN70" s="51"/>
      <c r="TO70" s="51"/>
      <c r="TP70" s="51"/>
      <c r="TQ70" s="51"/>
      <c r="TR70" s="51"/>
      <c r="TS70" s="51"/>
      <c r="TT70" s="51"/>
      <c r="TU70" s="51"/>
      <c r="TV70" s="51"/>
      <c r="TW70" s="51"/>
      <c r="TX70" s="51"/>
      <c r="TY70" s="51"/>
      <c r="TZ70" s="51"/>
      <c r="UA70" s="51"/>
      <c r="UB70" s="51"/>
      <c r="UC70" s="51"/>
      <c r="UD70" s="51"/>
      <c r="UE70" s="51"/>
      <c r="UF70" s="51"/>
      <c r="UG70" s="51"/>
      <c r="UH70" s="51"/>
      <c r="UI70" s="51"/>
      <c r="UJ70" s="51"/>
      <c r="UK70" s="51"/>
      <c r="UL70" s="51"/>
      <c r="UM70" s="51"/>
    </row>
    <row r="71" spans="1:559" s="34" customFormat="1">
      <c r="A71" s="51"/>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51"/>
      <c r="BD71" s="51"/>
      <c r="BE71" s="51"/>
      <c r="BF71" s="51"/>
      <c r="BG71" s="51"/>
      <c r="BH71" s="51"/>
      <c r="BI71" s="51"/>
      <c r="BJ71" s="51"/>
      <c r="BK71" s="51"/>
      <c r="BL71" s="51"/>
      <c r="BM71" s="51"/>
      <c r="BN71" s="51"/>
      <c r="BO71" s="51"/>
      <c r="BP71" s="51"/>
      <c r="BQ71" s="51"/>
      <c r="BR71" s="51"/>
      <c r="BS71" s="51"/>
      <c r="BT71" s="51"/>
      <c r="BU71" s="51"/>
      <c r="BV71" s="51"/>
      <c r="BW71" s="51"/>
      <c r="BX71" s="51"/>
      <c r="BY71" s="51"/>
      <c r="BZ71" s="51"/>
      <c r="CA71" s="51"/>
      <c r="CB71" s="51"/>
      <c r="CC71" s="51"/>
      <c r="CD71" s="51"/>
      <c r="CE71" s="51"/>
      <c r="CF71" s="51"/>
      <c r="CG71" s="51"/>
      <c r="CH71" s="51"/>
      <c r="CI71" s="51"/>
      <c r="CJ71" s="51"/>
      <c r="CK71" s="51"/>
      <c r="CL71" s="51"/>
      <c r="CM71" s="51"/>
      <c r="CN71" s="51"/>
      <c r="CO71" s="51"/>
      <c r="CP71" s="51"/>
      <c r="CQ71" s="51"/>
      <c r="CR71" s="51"/>
      <c r="CS71" s="51"/>
      <c r="CT71" s="51"/>
      <c r="CU71" s="51"/>
      <c r="CV71" s="51"/>
      <c r="CW71" s="51"/>
      <c r="CX71" s="51"/>
      <c r="CY71" s="51"/>
      <c r="CZ71" s="51"/>
      <c r="DA71" s="51"/>
      <c r="DB71" s="51"/>
      <c r="DC71" s="51"/>
      <c r="DD71" s="51"/>
      <c r="DE71" s="51"/>
      <c r="DF71" s="51"/>
      <c r="DG71" s="51"/>
      <c r="DH71" s="51"/>
      <c r="DI71" s="51"/>
      <c r="DJ71" s="51"/>
      <c r="DK71" s="51"/>
      <c r="DL71" s="51"/>
      <c r="DM71" s="51"/>
      <c r="DN71" s="51"/>
      <c r="DO71" s="51"/>
      <c r="DP71" s="51"/>
      <c r="DQ71" s="51"/>
      <c r="DR71" s="51"/>
      <c r="DS71" s="51"/>
      <c r="DT71" s="51"/>
      <c r="DU71" s="51"/>
      <c r="DV71" s="51"/>
      <c r="DW71" s="51"/>
      <c r="DX71" s="51"/>
      <c r="DY71" s="51"/>
      <c r="DZ71" s="51"/>
      <c r="EA71" s="51"/>
      <c r="EB71" s="51"/>
      <c r="EC71" s="51"/>
      <c r="ED71" s="51"/>
      <c r="EE71" s="51"/>
      <c r="EF71" s="51"/>
      <c r="EG71" s="51"/>
      <c r="EH71" s="51"/>
      <c r="EI71" s="51"/>
      <c r="EJ71" s="51"/>
      <c r="EK71" s="51"/>
      <c r="EL71" s="51"/>
      <c r="EM71" s="51"/>
      <c r="EN71" s="51"/>
      <c r="EO71" s="51"/>
      <c r="EP71" s="51"/>
      <c r="EQ71" s="51"/>
      <c r="ER71" s="51"/>
      <c r="ES71" s="51"/>
      <c r="ET71" s="51"/>
      <c r="EU71" s="51"/>
      <c r="EV71" s="51"/>
      <c r="EW71" s="51"/>
      <c r="EX71" s="51"/>
      <c r="EY71" s="51"/>
      <c r="EZ71" s="51"/>
      <c r="FA71" s="51"/>
      <c r="FB71" s="51"/>
      <c r="FC71" s="51"/>
      <c r="FD71" s="51"/>
      <c r="FE71" s="51"/>
      <c r="FF71" s="51"/>
      <c r="FG71" s="51"/>
      <c r="FH71" s="51"/>
      <c r="FI71" s="51"/>
      <c r="FJ71" s="51"/>
      <c r="FK71" s="51"/>
      <c r="FL71" s="51"/>
      <c r="FM71" s="51"/>
      <c r="FN71" s="51"/>
      <c r="FO71" s="51"/>
      <c r="FP71" s="51"/>
      <c r="FQ71" s="51"/>
      <c r="FR71" s="51"/>
      <c r="FS71" s="51"/>
      <c r="FT71" s="51"/>
      <c r="FU71" s="51"/>
      <c r="FV71" s="51"/>
      <c r="FW71" s="51"/>
      <c r="FX71" s="51"/>
      <c r="FY71" s="51"/>
      <c r="FZ71" s="51"/>
      <c r="GA71" s="51"/>
      <c r="GB71" s="51"/>
      <c r="GC71" s="51"/>
      <c r="GD71" s="51"/>
      <c r="GE71" s="51"/>
      <c r="GF71" s="51"/>
      <c r="GG71" s="51"/>
      <c r="GH71" s="51"/>
      <c r="GI71" s="51"/>
      <c r="GJ71" s="51"/>
      <c r="GK71" s="51"/>
      <c r="GL71" s="51"/>
      <c r="GM71" s="51"/>
      <c r="GN71" s="51"/>
      <c r="GO71" s="51"/>
      <c r="GP71" s="51"/>
      <c r="GQ71" s="51"/>
      <c r="GR71" s="51"/>
      <c r="GS71" s="51"/>
      <c r="GT71" s="51"/>
      <c r="GU71" s="51"/>
      <c r="GV71" s="51"/>
      <c r="GW71" s="51"/>
      <c r="GX71" s="51"/>
      <c r="GY71" s="51"/>
      <c r="GZ71" s="51"/>
      <c r="HA71" s="51"/>
      <c r="HB71" s="51"/>
      <c r="HC71" s="51"/>
      <c r="HD71" s="51"/>
      <c r="HE71" s="51"/>
      <c r="HF71" s="51"/>
      <c r="HG71" s="51"/>
      <c r="HH71" s="51"/>
      <c r="HI71" s="51"/>
      <c r="HJ71" s="51"/>
      <c r="HK71" s="51"/>
      <c r="HL71" s="51"/>
      <c r="HM71" s="51"/>
      <c r="HN71" s="51"/>
      <c r="HO71" s="51"/>
      <c r="HP71" s="51"/>
      <c r="HQ71" s="51"/>
      <c r="HR71" s="51"/>
      <c r="HS71" s="51"/>
      <c r="HT71" s="51"/>
      <c r="HU71" s="51"/>
      <c r="HV71" s="51"/>
      <c r="HW71" s="51"/>
      <c r="HX71" s="51"/>
      <c r="HY71" s="51"/>
      <c r="HZ71" s="51"/>
      <c r="IA71" s="51"/>
      <c r="IB71" s="51"/>
      <c r="IC71" s="51"/>
      <c r="ID71" s="51"/>
      <c r="IE71" s="51"/>
      <c r="IF71" s="51"/>
      <c r="IG71" s="51"/>
      <c r="IH71" s="51"/>
      <c r="II71" s="51"/>
      <c r="IJ71" s="51"/>
      <c r="IK71" s="51"/>
      <c r="IL71" s="51"/>
      <c r="IM71" s="51"/>
      <c r="IN71" s="51"/>
      <c r="IO71" s="51"/>
      <c r="IP71" s="51"/>
      <c r="IQ71" s="51"/>
      <c r="IR71" s="51"/>
      <c r="IS71" s="51"/>
      <c r="IT71" s="51"/>
      <c r="IU71" s="51"/>
      <c r="IV71" s="51"/>
      <c r="IW71" s="51"/>
      <c r="IX71" s="51"/>
      <c r="IY71" s="51"/>
      <c r="IZ71" s="51"/>
      <c r="JA71" s="51"/>
      <c r="JB71" s="51"/>
      <c r="JC71" s="51"/>
      <c r="JD71" s="51"/>
      <c r="JE71" s="51"/>
      <c r="JF71" s="51"/>
      <c r="JG71" s="51"/>
      <c r="JH71" s="51"/>
      <c r="JI71" s="51"/>
      <c r="JJ71" s="51"/>
      <c r="JK71" s="51"/>
      <c r="JL71" s="51"/>
      <c r="JM71" s="51"/>
      <c r="JN71" s="51"/>
      <c r="JO71" s="51"/>
      <c r="JP71" s="51"/>
      <c r="JQ71" s="51"/>
      <c r="JR71" s="51"/>
      <c r="JS71" s="51"/>
      <c r="JT71" s="51"/>
      <c r="JU71" s="51"/>
      <c r="JV71" s="51"/>
      <c r="JW71" s="51"/>
      <c r="JX71" s="51"/>
      <c r="JY71" s="51"/>
      <c r="JZ71" s="51"/>
      <c r="KA71" s="51"/>
      <c r="KB71" s="51"/>
      <c r="KC71" s="51"/>
      <c r="KD71" s="51"/>
      <c r="KE71" s="51"/>
      <c r="KF71" s="51"/>
      <c r="KG71" s="51"/>
      <c r="KH71" s="51"/>
      <c r="KI71" s="51"/>
      <c r="KJ71" s="51"/>
      <c r="KK71" s="51"/>
      <c r="KL71" s="51"/>
      <c r="KM71" s="51"/>
      <c r="KN71" s="51"/>
      <c r="KO71" s="51"/>
      <c r="KP71" s="51"/>
      <c r="KQ71" s="51"/>
      <c r="KR71" s="51"/>
      <c r="KS71" s="51"/>
      <c r="KT71" s="51"/>
      <c r="KU71" s="51"/>
      <c r="KV71" s="51"/>
      <c r="KW71" s="51"/>
      <c r="KX71" s="51"/>
      <c r="KY71" s="51"/>
      <c r="KZ71" s="51"/>
      <c r="LA71" s="51"/>
      <c r="LB71" s="51"/>
      <c r="LC71" s="51"/>
      <c r="LD71" s="51"/>
      <c r="LE71" s="51"/>
      <c r="LF71" s="51"/>
      <c r="LG71" s="51"/>
      <c r="LH71" s="51"/>
      <c r="LI71" s="51"/>
      <c r="LJ71" s="51"/>
      <c r="LK71" s="51"/>
      <c r="LL71" s="51"/>
      <c r="LM71" s="51"/>
      <c r="LN71" s="51"/>
      <c r="LO71" s="51"/>
      <c r="LP71" s="51"/>
      <c r="LQ71" s="51"/>
      <c r="LR71" s="51"/>
      <c r="LS71" s="51"/>
      <c r="LT71" s="51"/>
      <c r="LU71" s="51"/>
      <c r="LV71" s="51"/>
      <c r="LW71" s="51"/>
      <c r="LX71" s="51"/>
      <c r="LY71" s="51"/>
      <c r="LZ71" s="51"/>
      <c r="MA71" s="51"/>
      <c r="MB71" s="51"/>
      <c r="MC71" s="51"/>
      <c r="MD71" s="51"/>
      <c r="ME71" s="51"/>
      <c r="MF71" s="51"/>
      <c r="MG71" s="51"/>
      <c r="MH71" s="51"/>
      <c r="MI71" s="51"/>
      <c r="MJ71" s="51"/>
      <c r="MK71" s="51"/>
      <c r="ML71" s="51"/>
      <c r="MM71" s="51"/>
      <c r="MN71" s="51"/>
      <c r="MO71" s="51"/>
      <c r="MP71" s="51"/>
      <c r="MQ71" s="51"/>
      <c r="MR71" s="51"/>
      <c r="MS71" s="51"/>
      <c r="MT71" s="51"/>
      <c r="MU71" s="51"/>
      <c r="MV71" s="51"/>
      <c r="MW71" s="51"/>
      <c r="MX71" s="51"/>
      <c r="MY71" s="51"/>
      <c r="MZ71" s="51"/>
      <c r="NA71" s="51"/>
      <c r="NB71" s="51"/>
      <c r="NC71" s="51"/>
      <c r="ND71" s="51"/>
      <c r="NE71" s="51"/>
      <c r="NF71" s="51"/>
      <c r="NG71" s="51"/>
      <c r="NH71" s="51"/>
      <c r="NI71" s="51"/>
      <c r="NJ71" s="51"/>
      <c r="NK71" s="51"/>
      <c r="NL71" s="51"/>
      <c r="NM71" s="51"/>
      <c r="NN71" s="51"/>
      <c r="NO71" s="51"/>
      <c r="NP71" s="51"/>
      <c r="NQ71" s="51"/>
      <c r="NR71" s="51"/>
      <c r="NS71" s="51"/>
      <c r="NT71" s="51"/>
      <c r="NU71" s="51"/>
      <c r="NV71" s="51"/>
      <c r="NW71" s="51"/>
      <c r="NX71" s="51"/>
      <c r="NY71" s="51"/>
      <c r="NZ71" s="51"/>
      <c r="OA71" s="51"/>
      <c r="OB71" s="51"/>
      <c r="OC71" s="51"/>
      <c r="OD71" s="51"/>
      <c r="OE71" s="51"/>
      <c r="OF71" s="51"/>
      <c r="OG71" s="51"/>
      <c r="OH71" s="51"/>
      <c r="OI71" s="51"/>
      <c r="OJ71" s="51"/>
      <c r="OK71" s="51"/>
      <c r="OL71" s="51"/>
      <c r="OM71" s="51"/>
      <c r="ON71" s="51"/>
      <c r="OO71" s="51"/>
      <c r="OP71" s="51"/>
      <c r="OQ71" s="51"/>
      <c r="OR71" s="51"/>
      <c r="OS71" s="51"/>
      <c r="OT71" s="51"/>
      <c r="OU71" s="51"/>
      <c r="OV71" s="51"/>
      <c r="OW71" s="51"/>
      <c r="OX71" s="51"/>
      <c r="OY71" s="51"/>
      <c r="OZ71" s="51"/>
      <c r="PA71" s="51"/>
      <c r="PB71" s="51"/>
      <c r="PC71" s="51"/>
      <c r="PD71" s="51"/>
      <c r="PE71" s="51"/>
      <c r="PF71" s="51"/>
      <c r="PG71" s="51"/>
      <c r="PH71" s="51"/>
      <c r="PI71" s="51"/>
      <c r="PJ71" s="51"/>
      <c r="PK71" s="51"/>
      <c r="PL71" s="51"/>
      <c r="PM71" s="51"/>
      <c r="PN71" s="51"/>
      <c r="PO71" s="51"/>
      <c r="PP71" s="51"/>
      <c r="PQ71" s="51"/>
      <c r="PR71" s="51"/>
      <c r="PS71" s="51"/>
      <c r="PT71" s="51"/>
      <c r="PU71" s="51"/>
      <c r="PV71" s="51"/>
      <c r="PW71" s="51"/>
      <c r="PX71" s="51"/>
      <c r="PY71" s="51"/>
      <c r="PZ71" s="51"/>
      <c r="QA71" s="51"/>
      <c r="QB71" s="51"/>
      <c r="QC71" s="51"/>
      <c r="QD71" s="51"/>
      <c r="QE71" s="51"/>
      <c r="QF71" s="51"/>
      <c r="QG71" s="51"/>
      <c r="QH71" s="51"/>
      <c r="QI71" s="51"/>
      <c r="QJ71" s="51"/>
      <c r="QK71" s="51"/>
      <c r="QL71" s="51"/>
      <c r="QM71" s="51"/>
      <c r="QN71" s="51"/>
      <c r="QO71" s="51"/>
      <c r="QP71" s="51"/>
      <c r="QQ71" s="51"/>
      <c r="QR71" s="51"/>
      <c r="QS71" s="51"/>
      <c r="QT71" s="51"/>
      <c r="QU71" s="51"/>
      <c r="QV71" s="51"/>
      <c r="QW71" s="51"/>
      <c r="QX71" s="51"/>
      <c r="QY71" s="51"/>
      <c r="QZ71" s="51"/>
      <c r="RA71" s="51"/>
      <c r="RB71" s="51"/>
      <c r="RC71" s="51"/>
      <c r="RD71" s="51"/>
      <c r="RE71" s="51"/>
      <c r="RF71" s="51"/>
      <c r="RG71" s="51"/>
      <c r="RH71" s="51"/>
      <c r="RI71" s="51"/>
      <c r="RJ71" s="51"/>
      <c r="RK71" s="51"/>
      <c r="RL71" s="51"/>
      <c r="RM71" s="51"/>
      <c r="RN71" s="51"/>
      <c r="RO71" s="51"/>
      <c r="RP71" s="51"/>
      <c r="RQ71" s="51"/>
      <c r="RR71" s="51"/>
      <c r="RS71" s="51"/>
      <c r="RT71" s="51"/>
      <c r="RU71" s="51"/>
      <c r="RV71" s="51"/>
      <c r="RW71" s="51"/>
      <c r="RX71" s="51"/>
      <c r="RY71" s="51"/>
      <c r="RZ71" s="51"/>
      <c r="SA71" s="51"/>
      <c r="SB71" s="51"/>
      <c r="SC71" s="51"/>
      <c r="SD71" s="51"/>
      <c r="SE71" s="51"/>
      <c r="SF71" s="51"/>
      <c r="SG71" s="51"/>
      <c r="SH71" s="51"/>
      <c r="SI71" s="51"/>
      <c r="SJ71" s="51"/>
      <c r="SK71" s="51"/>
      <c r="SL71" s="51"/>
      <c r="SM71" s="51"/>
      <c r="SN71" s="51"/>
      <c r="SO71" s="51"/>
      <c r="SP71" s="51"/>
      <c r="SQ71" s="51"/>
      <c r="SR71" s="51"/>
      <c r="SS71" s="51"/>
      <c r="ST71" s="51"/>
      <c r="SU71" s="51"/>
      <c r="SV71" s="51"/>
      <c r="SW71" s="51"/>
      <c r="SX71" s="51"/>
      <c r="SY71" s="51"/>
      <c r="SZ71" s="51"/>
      <c r="TA71" s="51"/>
      <c r="TB71" s="51"/>
      <c r="TC71" s="51"/>
      <c r="TD71" s="51"/>
      <c r="TE71" s="51"/>
      <c r="TF71" s="51"/>
      <c r="TG71" s="51"/>
      <c r="TH71" s="51"/>
      <c r="TI71" s="51"/>
      <c r="TJ71" s="51"/>
      <c r="TK71" s="51"/>
      <c r="TL71" s="51"/>
      <c r="TM71" s="51"/>
      <c r="TN71" s="51"/>
      <c r="TO71" s="51"/>
      <c r="TP71" s="51"/>
      <c r="TQ71" s="51"/>
      <c r="TR71" s="51"/>
      <c r="TS71" s="51"/>
      <c r="TT71" s="51"/>
      <c r="TU71" s="51"/>
      <c r="TV71" s="51"/>
      <c r="TW71" s="51"/>
      <c r="TX71" s="51"/>
      <c r="TY71" s="51"/>
      <c r="TZ71" s="51"/>
      <c r="UA71" s="51"/>
      <c r="UB71" s="51"/>
      <c r="UC71" s="51"/>
      <c r="UD71" s="51"/>
      <c r="UE71" s="51"/>
      <c r="UF71" s="51"/>
      <c r="UG71" s="51"/>
      <c r="UH71" s="51"/>
      <c r="UI71" s="51"/>
      <c r="UJ71" s="51"/>
      <c r="UK71" s="51"/>
      <c r="UL71" s="51"/>
      <c r="UM71" s="51"/>
    </row>
    <row r="72" spans="1:559" s="34" customFormat="1">
      <c r="A72" s="51"/>
      <c r="B72" s="51"/>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1"/>
      <c r="BP72" s="51"/>
      <c r="BQ72" s="51"/>
      <c r="BR72" s="51"/>
      <c r="BS72" s="51"/>
      <c r="BT72" s="51"/>
      <c r="BU72" s="51"/>
      <c r="BV72" s="51"/>
      <c r="BW72" s="51"/>
      <c r="BX72" s="51"/>
      <c r="BY72" s="51"/>
      <c r="BZ72" s="51"/>
      <c r="CA72" s="51"/>
      <c r="CB72" s="51"/>
      <c r="CC72" s="51"/>
      <c r="CD72" s="51"/>
      <c r="CE72" s="51"/>
      <c r="CF72" s="51"/>
      <c r="CG72" s="51"/>
      <c r="CH72" s="51"/>
      <c r="CI72" s="51"/>
      <c r="CJ72" s="51"/>
      <c r="CK72" s="51"/>
      <c r="CL72" s="51"/>
      <c r="CM72" s="51"/>
      <c r="CN72" s="51"/>
      <c r="CO72" s="51"/>
      <c r="CP72" s="51"/>
      <c r="CQ72" s="51"/>
      <c r="CR72" s="51"/>
      <c r="CS72" s="51"/>
      <c r="CT72" s="51"/>
      <c r="CU72" s="51"/>
      <c r="CV72" s="51"/>
      <c r="CW72" s="51"/>
      <c r="CX72" s="51"/>
      <c r="CY72" s="51"/>
      <c r="CZ72" s="51"/>
      <c r="DA72" s="51"/>
      <c r="DB72" s="51"/>
      <c r="DC72" s="51"/>
      <c r="DD72" s="51"/>
      <c r="DE72" s="51"/>
      <c r="DF72" s="51"/>
      <c r="DG72" s="51"/>
      <c r="DH72" s="51"/>
      <c r="DI72" s="51"/>
      <c r="DJ72" s="51"/>
      <c r="DK72" s="51"/>
      <c r="DL72" s="51"/>
      <c r="DM72" s="51"/>
      <c r="DN72" s="51"/>
      <c r="DO72" s="51"/>
      <c r="DP72" s="51"/>
      <c r="DQ72" s="51"/>
      <c r="DR72" s="51"/>
      <c r="DS72" s="51"/>
      <c r="DT72" s="51"/>
      <c r="DU72" s="51"/>
      <c r="DV72" s="51"/>
      <c r="DW72" s="51"/>
      <c r="DX72" s="51"/>
      <c r="DY72" s="51"/>
      <c r="DZ72" s="51"/>
      <c r="EA72" s="51"/>
      <c r="EB72" s="51"/>
      <c r="EC72" s="51"/>
      <c r="ED72" s="51"/>
      <c r="EE72" s="51"/>
      <c r="EF72" s="51"/>
      <c r="EG72" s="51"/>
      <c r="EH72" s="51"/>
      <c r="EI72" s="51"/>
      <c r="EJ72" s="51"/>
      <c r="EK72" s="51"/>
      <c r="EL72" s="51"/>
      <c r="EM72" s="51"/>
      <c r="EN72" s="51"/>
      <c r="EO72" s="51"/>
      <c r="EP72" s="51"/>
      <c r="EQ72" s="51"/>
      <c r="ER72" s="51"/>
      <c r="ES72" s="51"/>
      <c r="ET72" s="51"/>
      <c r="EU72" s="51"/>
      <c r="EV72" s="51"/>
      <c r="EW72" s="51"/>
      <c r="EX72" s="51"/>
      <c r="EY72" s="51"/>
      <c r="EZ72" s="51"/>
      <c r="FA72" s="51"/>
      <c r="FB72" s="51"/>
      <c r="FC72" s="51"/>
      <c r="FD72" s="51"/>
      <c r="FE72" s="51"/>
      <c r="FF72" s="51"/>
      <c r="FG72" s="51"/>
      <c r="FH72" s="51"/>
      <c r="FI72" s="51"/>
      <c r="FJ72" s="51"/>
      <c r="FK72" s="51"/>
      <c r="FL72" s="51"/>
      <c r="FM72" s="51"/>
      <c r="FN72" s="51"/>
      <c r="FO72" s="51"/>
      <c r="FP72" s="51"/>
      <c r="FQ72" s="51"/>
      <c r="FR72" s="51"/>
      <c r="FS72" s="51"/>
      <c r="FT72" s="51"/>
      <c r="FU72" s="51"/>
      <c r="FV72" s="51"/>
      <c r="FW72" s="51"/>
      <c r="FX72" s="51"/>
      <c r="FY72" s="51"/>
      <c r="FZ72" s="51"/>
      <c r="GA72" s="51"/>
      <c r="GB72" s="51"/>
      <c r="GC72" s="51"/>
      <c r="GD72" s="51"/>
      <c r="GE72" s="51"/>
      <c r="GF72" s="51"/>
      <c r="GG72" s="51"/>
      <c r="GH72" s="51"/>
      <c r="GI72" s="51"/>
      <c r="GJ72" s="51"/>
      <c r="GK72" s="51"/>
      <c r="GL72" s="51"/>
      <c r="GM72" s="51"/>
      <c r="GN72" s="51"/>
      <c r="GO72" s="51"/>
      <c r="GP72" s="51"/>
      <c r="GQ72" s="51"/>
      <c r="GR72" s="51"/>
      <c r="GS72" s="51"/>
      <c r="GT72" s="51"/>
      <c r="GU72" s="51"/>
      <c r="GV72" s="51"/>
      <c r="GW72" s="51"/>
      <c r="GX72" s="51"/>
      <c r="GY72" s="51"/>
      <c r="GZ72" s="51"/>
      <c r="HA72" s="51"/>
      <c r="HB72" s="51"/>
      <c r="HC72" s="51"/>
      <c r="HD72" s="51"/>
      <c r="HE72" s="51"/>
      <c r="HF72" s="51"/>
      <c r="HG72" s="51"/>
      <c r="HH72" s="51"/>
      <c r="HI72" s="51"/>
      <c r="HJ72" s="51"/>
      <c r="HK72" s="51"/>
      <c r="HL72" s="51"/>
      <c r="HM72" s="51"/>
      <c r="HN72" s="51"/>
      <c r="HO72" s="51"/>
      <c r="HP72" s="51"/>
      <c r="HQ72" s="51"/>
      <c r="HR72" s="51"/>
      <c r="HS72" s="51"/>
      <c r="HT72" s="51"/>
      <c r="HU72" s="51"/>
      <c r="HV72" s="51"/>
      <c r="HW72" s="51"/>
      <c r="HX72" s="51"/>
      <c r="HY72" s="51"/>
      <c r="HZ72" s="51"/>
      <c r="IA72" s="51"/>
      <c r="IB72" s="51"/>
      <c r="IC72" s="51"/>
      <c r="ID72" s="51"/>
      <c r="IE72" s="51"/>
      <c r="IF72" s="51"/>
      <c r="IG72" s="51"/>
      <c r="IH72" s="51"/>
      <c r="II72" s="51"/>
      <c r="IJ72" s="51"/>
      <c r="IK72" s="51"/>
      <c r="IL72" s="51"/>
      <c r="IM72" s="51"/>
      <c r="IN72" s="51"/>
      <c r="IO72" s="51"/>
      <c r="IP72" s="51"/>
      <c r="IQ72" s="51"/>
      <c r="IR72" s="51"/>
      <c r="IS72" s="51"/>
      <c r="IT72" s="51"/>
      <c r="IU72" s="51"/>
      <c r="IV72" s="51"/>
      <c r="IW72" s="51"/>
      <c r="IX72" s="51"/>
      <c r="IY72" s="51"/>
      <c r="IZ72" s="51"/>
      <c r="JA72" s="51"/>
      <c r="JB72" s="51"/>
      <c r="JC72" s="51"/>
      <c r="JD72" s="51"/>
      <c r="JE72" s="51"/>
      <c r="JF72" s="51"/>
      <c r="JG72" s="51"/>
      <c r="JH72" s="51"/>
      <c r="JI72" s="51"/>
      <c r="JJ72" s="51"/>
      <c r="JK72" s="51"/>
      <c r="JL72" s="51"/>
      <c r="JM72" s="51"/>
      <c r="JN72" s="51"/>
      <c r="JO72" s="51"/>
      <c r="JP72" s="51"/>
      <c r="JQ72" s="51"/>
      <c r="JR72" s="51"/>
      <c r="JS72" s="51"/>
      <c r="JT72" s="51"/>
      <c r="JU72" s="51"/>
      <c r="JV72" s="51"/>
      <c r="JW72" s="51"/>
      <c r="JX72" s="51"/>
      <c r="JY72" s="51"/>
      <c r="JZ72" s="51"/>
      <c r="KA72" s="51"/>
      <c r="KB72" s="51"/>
      <c r="KC72" s="51"/>
      <c r="KD72" s="51"/>
      <c r="KE72" s="51"/>
      <c r="KF72" s="51"/>
      <c r="KG72" s="51"/>
      <c r="KH72" s="51"/>
      <c r="KI72" s="51"/>
      <c r="KJ72" s="51"/>
      <c r="KK72" s="51"/>
      <c r="KL72" s="51"/>
      <c r="KM72" s="51"/>
      <c r="KN72" s="51"/>
      <c r="KO72" s="51"/>
      <c r="KP72" s="51"/>
      <c r="KQ72" s="51"/>
      <c r="KR72" s="51"/>
      <c r="KS72" s="51"/>
      <c r="KT72" s="51"/>
      <c r="KU72" s="51"/>
      <c r="KV72" s="51"/>
      <c r="KW72" s="51"/>
      <c r="KX72" s="51"/>
      <c r="KY72" s="51"/>
      <c r="KZ72" s="51"/>
      <c r="LA72" s="51"/>
      <c r="LB72" s="51"/>
      <c r="LC72" s="51"/>
      <c r="LD72" s="51"/>
      <c r="LE72" s="51"/>
      <c r="LF72" s="51"/>
      <c r="LG72" s="51"/>
      <c r="LH72" s="51"/>
      <c r="LI72" s="51"/>
      <c r="LJ72" s="51"/>
      <c r="LK72" s="51"/>
      <c r="LL72" s="51"/>
      <c r="LM72" s="51"/>
      <c r="LN72" s="51"/>
      <c r="LO72" s="51"/>
      <c r="LP72" s="51"/>
      <c r="LQ72" s="51"/>
      <c r="LR72" s="51"/>
      <c r="LS72" s="51"/>
      <c r="LT72" s="51"/>
      <c r="LU72" s="51"/>
      <c r="LV72" s="51"/>
      <c r="LW72" s="51"/>
      <c r="LX72" s="51"/>
      <c r="LY72" s="51"/>
      <c r="LZ72" s="51"/>
      <c r="MA72" s="51"/>
      <c r="MB72" s="51"/>
      <c r="MC72" s="51"/>
      <c r="MD72" s="51"/>
      <c r="ME72" s="51"/>
      <c r="MF72" s="51"/>
      <c r="MG72" s="51"/>
      <c r="MH72" s="51"/>
      <c r="MI72" s="51"/>
      <c r="MJ72" s="51"/>
      <c r="MK72" s="51"/>
      <c r="ML72" s="51"/>
      <c r="MM72" s="51"/>
      <c r="MN72" s="51"/>
      <c r="MO72" s="51"/>
      <c r="MP72" s="51"/>
      <c r="MQ72" s="51"/>
      <c r="MR72" s="51"/>
      <c r="MS72" s="51"/>
      <c r="MT72" s="51"/>
      <c r="MU72" s="51"/>
      <c r="MV72" s="51"/>
      <c r="MW72" s="51"/>
      <c r="MX72" s="51"/>
      <c r="MY72" s="51"/>
      <c r="MZ72" s="51"/>
      <c r="NA72" s="51"/>
      <c r="NB72" s="51"/>
      <c r="NC72" s="51"/>
      <c r="ND72" s="51"/>
      <c r="NE72" s="51"/>
      <c r="NF72" s="51"/>
      <c r="NG72" s="51"/>
      <c r="NH72" s="51"/>
      <c r="NI72" s="51"/>
      <c r="NJ72" s="51"/>
      <c r="NK72" s="51"/>
      <c r="NL72" s="51"/>
      <c r="NM72" s="51"/>
      <c r="NN72" s="51"/>
      <c r="NO72" s="51"/>
      <c r="NP72" s="51"/>
      <c r="NQ72" s="51"/>
      <c r="NR72" s="51"/>
      <c r="NS72" s="51"/>
      <c r="NT72" s="51"/>
      <c r="NU72" s="51"/>
      <c r="NV72" s="51"/>
      <c r="NW72" s="51"/>
      <c r="NX72" s="51"/>
      <c r="NY72" s="51"/>
      <c r="NZ72" s="51"/>
      <c r="OA72" s="51"/>
      <c r="OB72" s="51"/>
      <c r="OC72" s="51"/>
      <c r="OD72" s="51"/>
      <c r="OE72" s="51"/>
      <c r="OF72" s="51"/>
      <c r="OG72" s="51"/>
      <c r="OH72" s="51"/>
      <c r="OI72" s="51"/>
      <c r="OJ72" s="51"/>
      <c r="OK72" s="51"/>
      <c r="OL72" s="51"/>
      <c r="OM72" s="51"/>
      <c r="ON72" s="51"/>
      <c r="OO72" s="51"/>
      <c r="OP72" s="51"/>
      <c r="OQ72" s="51"/>
      <c r="OR72" s="51"/>
      <c r="OS72" s="51"/>
      <c r="OT72" s="51"/>
      <c r="OU72" s="51"/>
      <c r="OV72" s="51"/>
      <c r="OW72" s="51"/>
      <c r="OX72" s="51"/>
      <c r="OY72" s="51"/>
      <c r="OZ72" s="51"/>
      <c r="PA72" s="51"/>
      <c r="PB72" s="51"/>
      <c r="PC72" s="51"/>
      <c r="PD72" s="51"/>
      <c r="PE72" s="51"/>
      <c r="PF72" s="51"/>
      <c r="PG72" s="51"/>
      <c r="PH72" s="51"/>
      <c r="PI72" s="51"/>
      <c r="PJ72" s="51"/>
      <c r="PK72" s="51"/>
      <c r="PL72" s="51"/>
      <c r="PM72" s="51"/>
      <c r="PN72" s="51"/>
      <c r="PO72" s="51"/>
      <c r="PP72" s="51"/>
      <c r="PQ72" s="51"/>
      <c r="PR72" s="51"/>
      <c r="PS72" s="51"/>
      <c r="PT72" s="51"/>
      <c r="PU72" s="51"/>
      <c r="PV72" s="51"/>
      <c r="PW72" s="51"/>
      <c r="PX72" s="51"/>
      <c r="PY72" s="51"/>
      <c r="PZ72" s="51"/>
      <c r="QA72" s="51"/>
      <c r="QB72" s="51"/>
      <c r="QC72" s="51"/>
      <c r="QD72" s="51"/>
      <c r="QE72" s="51"/>
      <c r="QF72" s="51"/>
      <c r="QG72" s="51"/>
      <c r="QH72" s="51"/>
      <c r="QI72" s="51"/>
      <c r="QJ72" s="51"/>
      <c r="QK72" s="51"/>
      <c r="QL72" s="51"/>
      <c r="QM72" s="51"/>
      <c r="QN72" s="51"/>
      <c r="QO72" s="51"/>
      <c r="QP72" s="51"/>
      <c r="QQ72" s="51"/>
      <c r="QR72" s="51"/>
      <c r="QS72" s="51"/>
      <c r="QT72" s="51"/>
      <c r="QU72" s="51"/>
      <c r="QV72" s="51"/>
      <c r="QW72" s="51"/>
      <c r="QX72" s="51"/>
      <c r="QY72" s="51"/>
      <c r="QZ72" s="51"/>
      <c r="RA72" s="51"/>
      <c r="RB72" s="51"/>
      <c r="RC72" s="51"/>
      <c r="RD72" s="51"/>
      <c r="RE72" s="51"/>
      <c r="RF72" s="51"/>
      <c r="RG72" s="51"/>
      <c r="RH72" s="51"/>
      <c r="RI72" s="51"/>
      <c r="RJ72" s="51"/>
      <c r="RK72" s="51"/>
      <c r="RL72" s="51"/>
      <c r="RM72" s="51"/>
      <c r="RN72" s="51"/>
      <c r="RO72" s="51"/>
      <c r="RP72" s="51"/>
      <c r="RQ72" s="51"/>
      <c r="RR72" s="51"/>
      <c r="RS72" s="51"/>
      <c r="RT72" s="51"/>
      <c r="RU72" s="51"/>
      <c r="RV72" s="51"/>
      <c r="RW72" s="51"/>
      <c r="RX72" s="51"/>
      <c r="RY72" s="51"/>
      <c r="RZ72" s="51"/>
      <c r="SA72" s="51"/>
      <c r="SB72" s="51"/>
      <c r="SC72" s="51"/>
      <c r="SD72" s="51"/>
      <c r="SE72" s="51"/>
      <c r="SF72" s="51"/>
      <c r="SG72" s="51"/>
      <c r="SH72" s="51"/>
      <c r="SI72" s="51"/>
      <c r="SJ72" s="51"/>
      <c r="SK72" s="51"/>
      <c r="SL72" s="51"/>
      <c r="SM72" s="51"/>
      <c r="SN72" s="51"/>
      <c r="SO72" s="51"/>
      <c r="SP72" s="51"/>
      <c r="SQ72" s="51"/>
      <c r="SR72" s="51"/>
      <c r="SS72" s="51"/>
      <c r="ST72" s="51"/>
      <c r="SU72" s="51"/>
      <c r="SV72" s="51"/>
      <c r="SW72" s="51"/>
      <c r="SX72" s="51"/>
      <c r="SY72" s="51"/>
      <c r="SZ72" s="51"/>
      <c r="TA72" s="51"/>
      <c r="TB72" s="51"/>
      <c r="TC72" s="51"/>
      <c r="TD72" s="51"/>
      <c r="TE72" s="51"/>
      <c r="TF72" s="51"/>
      <c r="TG72" s="51"/>
      <c r="TH72" s="51"/>
      <c r="TI72" s="51"/>
      <c r="TJ72" s="51"/>
      <c r="TK72" s="51"/>
      <c r="TL72" s="51"/>
      <c r="TM72" s="51"/>
      <c r="TN72" s="51"/>
      <c r="TO72" s="51"/>
      <c r="TP72" s="51"/>
      <c r="TQ72" s="51"/>
      <c r="TR72" s="51"/>
      <c r="TS72" s="51"/>
      <c r="TT72" s="51"/>
      <c r="TU72" s="51"/>
      <c r="TV72" s="51"/>
      <c r="TW72" s="51"/>
      <c r="TX72" s="51"/>
      <c r="TY72" s="51"/>
      <c r="TZ72" s="51"/>
      <c r="UA72" s="51"/>
      <c r="UB72" s="51"/>
      <c r="UC72" s="51"/>
      <c r="UD72" s="51"/>
      <c r="UE72" s="51"/>
      <c r="UF72" s="51"/>
      <c r="UG72" s="51"/>
      <c r="UH72" s="51"/>
      <c r="UI72" s="51"/>
      <c r="UJ72" s="51"/>
      <c r="UK72" s="51"/>
      <c r="UL72" s="51"/>
      <c r="UM72" s="51"/>
    </row>
    <row r="73" spans="1:559" s="34" customFormat="1">
      <c r="A73" s="51"/>
      <c r="B73" s="5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1"/>
      <c r="BS73" s="51"/>
      <c r="BT73" s="51"/>
      <c r="BU73" s="51"/>
      <c r="BV73" s="51"/>
      <c r="BW73" s="51"/>
      <c r="BX73" s="51"/>
      <c r="BY73" s="51"/>
      <c r="BZ73" s="51"/>
      <c r="CA73" s="51"/>
      <c r="CB73" s="51"/>
      <c r="CC73" s="51"/>
      <c r="CD73" s="51"/>
      <c r="CE73" s="51"/>
      <c r="CF73" s="51"/>
      <c r="CG73" s="51"/>
      <c r="CH73" s="51"/>
      <c r="CI73" s="51"/>
      <c r="CJ73" s="51"/>
      <c r="CK73" s="51"/>
      <c r="CL73" s="51"/>
      <c r="CM73" s="51"/>
      <c r="CN73" s="51"/>
      <c r="CO73" s="51"/>
      <c r="CP73" s="51"/>
      <c r="CQ73" s="51"/>
      <c r="CR73" s="51"/>
      <c r="CS73" s="51"/>
      <c r="CT73" s="51"/>
      <c r="CU73" s="51"/>
      <c r="CV73" s="51"/>
      <c r="CW73" s="51"/>
      <c r="CX73" s="51"/>
      <c r="CY73" s="51"/>
      <c r="CZ73" s="51"/>
      <c r="DA73" s="51"/>
      <c r="DB73" s="51"/>
      <c r="DC73" s="51"/>
      <c r="DD73" s="51"/>
      <c r="DE73" s="51"/>
      <c r="DF73" s="51"/>
      <c r="DG73" s="51"/>
      <c r="DH73" s="51"/>
      <c r="DI73" s="51"/>
      <c r="DJ73" s="51"/>
      <c r="DK73" s="51"/>
      <c r="DL73" s="51"/>
      <c r="DM73" s="51"/>
      <c r="DN73" s="51"/>
      <c r="DO73" s="51"/>
      <c r="DP73" s="51"/>
      <c r="DQ73" s="51"/>
      <c r="DR73" s="51"/>
      <c r="DS73" s="51"/>
      <c r="DT73" s="51"/>
      <c r="DU73" s="51"/>
      <c r="DV73" s="51"/>
      <c r="DW73" s="51"/>
      <c r="DX73" s="51"/>
      <c r="DY73" s="51"/>
      <c r="DZ73" s="51"/>
      <c r="EA73" s="51"/>
      <c r="EB73" s="51"/>
      <c r="EC73" s="51"/>
      <c r="ED73" s="51"/>
      <c r="EE73" s="51"/>
      <c r="EF73" s="51"/>
      <c r="EG73" s="51"/>
      <c r="EH73" s="51"/>
      <c r="EI73" s="51"/>
      <c r="EJ73" s="51"/>
      <c r="EK73" s="51"/>
      <c r="EL73" s="51"/>
      <c r="EM73" s="51"/>
      <c r="EN73" s="51"/>
      <c r="EO73" s="51"/>
      <c r="EP73" s="51"/>
      <c r="EQ73" s="51"/>
      <c r="ER73" s="51"/>
      <c r="ES73" s="51"/>
      <c r="ET73" s="51"/>
      <c r="EU73" s="51"/>
      <c r="EV73" s="51"/>
      <c r="EW73" s="51"/>
      <c r="EX73" s="51"/>
      <c r="EY73" s="51"/>
      <c r="EZ73" s="51"/>
      <c r="FA73" s="51"/>
      <c r="FB73" s="51"/>
      <c r="FC73" s="51"/>
      <c r="FD73" s="51"/>
      <c r="FE73" s="51"/>
      <c r="FF73" s="51"/>
      <c r="FG73" s="51"/>
      <c r="FH73" s="51"/>
      <c r="FI73" s="51"/>
      <c r="FJ73" s="51"/>
      <c r="FK73" s="51"/>
      <c r="FL73" s="51"/>
      <c r="FM73" s="51"/>
      <c r="FN73" s="51"/>
      <c r="FO73" s="51"/>
      <c r="FP73" s="51"/>
      <c r="FQ73" s="51"/>
      <c r="FR73" s="51"/>
      <c r="FS73" s="51"/>
      <c r="FT73" s="51"/>
      <c r="FU73" s="51"/>
      <c r="FV73" s="51"/>
      <c r="FW73" s="51"/>
      <c r="FX73" s="51"/>
      <c r="FY73" s="51"/>
      <c r="FZ73" s="51"/>
      <c r="GA73" s="51"/>
      <c r="GB73" s="51"/>
      <c r="GC73" s="51"/>
      <c r="GD73" s="51"/>
      <c r="GE73" s="51"/>
      <c r="GF73" s="51"/>
      <c r="GG73" s="51"/>
      <c r="GH73" s="51"/>
      <c r="GI73" s="51"/>
      <c r="GJ73" s="51"/>
      <c r="GK73" s="51"/>
      <c r="GL73" s="51"/>
      <c r="GM73" s="51"/>
      <c r="GN73" s="51"/>
      <c r="GO73" s="51"/>
      <c r="GP73" s="51"/>
      <c r="GQ73" s="51"/>
      <c r="GR73" s="51"/>
      <c r="GS73" s="51"/>
      <c r="GT73" s="51"/>
      <c r="GU73" s="51"/>
      <c r="GV73" s="51"/>
      <c r="GW73" s="51"/>
      <c r="GX73" s="51"/>
      <c r="GY73" s="51"/>
      <c r="GZ73" s="51"/>
      <c r="HA73" s="51"/>
      <c r="HB73" s="51"/>
      <c r="HC73" s="51"/>
      <c r="HD73" s="51"/>
      <c r="HE73" s="51"/>
      <c r="HF73" s="51"/>
      <c r="HG73" s="51"/>
      <c r="HH73" s="51"/>
      <c r="HI73" s="51"/>
      <c r="HJ73" s="51"/>
      <c r="HK73" s="51"/>
      <c r="HL73" s="51"/>
      <c r="HM73" s="51"/>
      <c r="HN73" s="51"/>
      <c r="HO73" s="51"/>
      <c r="HP73" s="51"/>
      <c r="HQ73" s="51"/>
      <c r="HR73" s="51"/>
      <c r="HS73" s="51"/>
      <c r="HT73" s="51"/>
      <c r="HU73" s="51"/>
      <c r="HV73" s="51"/>
      <c r="HW73" s="51"/>
      <c r="HX73" s="51"/>
      <c r="HY73" s="51"/>
      <c r="HZ73" s="51"/>
      <c r="IA73" s="51"/>
      <c r="IB73" s="51"/>
      <c r="IC73" s="51"/>
      <c r="ID73" s="51"/>
      <c r="IE73" s="51"/>
      <c r="IF73" s="51"/>
      <c r="IG73" s="51"/>
      <c r="IH73" s="51"/>
      <c r="II73" s="51"/>
      <c r="IJ73" s="51"/>
      <c r="IK73" s="51"/>
      <c r="IL73" s="51"/>
      <c r="IM73" s="51"/>
      <c r="IN73" s="51"/>
      <c r="IO73" s="51"/>
      <c r="IP73" s="51"/>
      <c r="IQ73" s="51"/>
      <c r="IR73" s="51"/>
      <c r="IS73" s="51"/>
      <c r="IT73" s="51"/>
      <c r="IU73" s="51"/>
      <c r="IV73" s="51"/>
      <c r="IW73" s="51"/>
      <c r="IX73" s="51"/>
      <c r="IY73" s="51"/>
      <c r="IZ73" s="51"/>
      <c r="JA73" s="51"/>
      <c r="JB73" s="51"/>
      <c r="JC73" s="51"/>
      <c r="JD73" s="51"/>
      <c r="JE73" s="51"/>
      <c r="JF73" s="51"/>
      <c r="JG73" s="51"/>
      <c r="JH73" s="51"/>
      <c r="JI73" s="51"/>
      <c r="JJ73" s="51"/>
      <c r="JK73" s="51"/>
      <c r="JL73" s="51"/>
      <c r="JM73" s="51"/>
      <c r="JN73" s="51"/>
      <c r="JO73" s="51"/>
      <c r="JP73" s="51"/>
      <c r="JQ73" s="51"/>
      <c r="JR73" s="51"/>
      <c r="JS73" s="51"/>
      <c r="JT73" s="51"/>
      <c r="JU73" s="51"/>
      <c r="JV73" s="51"/>
      <c r="JW73" s="51"/>
      <c r="JX73" s="51"/>
      <c r="JY73" s="51"/>
      <c r="JZ73" s="51"/>
      <c r="KA73" s="51"/>
      <c r="KB73" s="51"/>
      <c r="KC73" s="51"/>
      <c r="KD73" s="51"/>
      <c r="KE73" s="51"/>
      <c r="KF73" s="51"/>
      <c r="KG73" s="51"/>
      <c r="KH73" s="51"/>
      <c r="KI73" s="51"/>
      <c r="KJ73" s="51"/>
      <c r="KK73" s="51"/>
      <c r="KL73" s="51"/>
      <c r="KM73" s="51"/>
      <c r="KN73" s="51"/>
      <c r="KO73" s="51"/>
      <c r="KP73" s="51"/>
      <c r="KQ73" s="51"/>
      <c r="KR73" s="51"/>
      <c r="KS73" s="51"/>
      <c r="KT73" s="51"/>
      <c r="KU73" s="51"/>
      <c r="KV73" s="51"/>
      <c r="KW73" s="51"/>
      <c r="KX73" s="51"/>
      <c r="KY73" s="51"/>
      <c r="KZ73" s="51"/>
      <c r="LA73" s="51"/>
      <c r="LB73" s="51"/>
      <c r="LC73" s="51"/>
      <c r="LD73" s="51"/>
      <c r="LE73" s="51"/>
      <c r="LF73" s="51"/>
      <c r="LG73" s="51"/>
      <c r="LH73" s="51"/>
      <c r="LI73" s="51"/>
      <c r="LJ73" s="51"/>
      <c r="LK73" s="51"/>
      <c r="LL73" s="51"/>
      <c r="LM73" s="51"/>
      <c r="LN73" s="51"/>
      <c r="LO73" s="51"/>
      <c r="LP73" s="51"/>
      <c r="LQ73" s="51"/>
      <c r="LR73" s="51"/>
      <c r="LS73" s="51"/>
      <c r="LT73" s="51"/>
      <c r="LU73" s="51"/>
      <c r="LV73" s="51"/>
      <c r="LW73" s="51"/>
      <c r="LX73" s="51"/>
      <c r="LY73" s="51"/>
      <c r="LZ73" s="51"/>
      <c r="MA73" s="51"/>
      <c r="MB73" s="51"/>
      <c r="MC73" s="51"/>
      <c r="MD73" s="51"/>
      <c r="ME73" s="51"/>
      <c r="MF73" s="51"/>
      <c r="MG73" s="51"/>
      <c r="MH73" s="51"/>
      <c r="MI73" s="51"/>
      <c r="MJ73" s="51"/>
      <c r="MK73" s="51"/>
      <c r="ML73" s="51"/>
      <c r="MM73" s="51"/>
      <c r="MN73" s="51"/>
      <c r="MO73" s="51"/>
      <c r="MP73" s="51"/>
      <c r="MQ73" s="51"/>
      <c r="MR73" s="51"/>
      <c r="MS73" s="51"/>
      <c r="MT73" s="51"/>
      <c r="MU73" s="51"/>
      <c r="MV73" s="51"/>
      <c r="MW73" s="51"/>
      <c r="MX73" s="51"/>
      <c r="MY73" s="51"/>
      <c r="MZ73" s="51"/>
      <c r="NA73" s="51"/>
      <c r="NB73" s="51"/>
      <c r="NC73" s="51"/>
      <c r="ND73" s="51"/>
      <c r="NE73" s="51"/>
      <c r="NF73" s="51"/>
      <c r="NG73" s="51"/>
      <c r="NH73" s="51"/>
      <c r="NI73" s="51"/>
      <c r="NJ73" s="51"/>
      <c r="NK73" s="51"/>
      <c r="NL73" s="51"/>
      <c r="NM73" s="51"/>
      <c r="NN73" s="51"/>
      <c r="NO73" s="51"/>
      <c r="NP73" s="51"/>
      <c r="NQ73" s="51"/>
      <c r="NR73" s="51"/>
      <c r="NS73" s="51"/>
      <c r="NT73" s="51"/>
      <c r="NU73" s="51"/>
      <c r="NV73" s="51"/>
      <c r="NW73" s="51"/>
      <c r="NX73" s="51"/>
      <c r="NY73" s="51"/>
      <c r="NZ73" s="51"/>
      <c r="OA73" s="51"/>
      <c r="OB73" s="51"/>
      <c r="OC73" s="51"/>
      <c r="OD73" s="51"/>
      <c r="OE73" s="51"/>
      <c r="OF73" s="51"/>
      <c r="OG73" s="51"/>
      <c r="OH73" s="51"/>
      <c r="OI73" s="51"/>
      <c r="OJ73" s="51"/>
      <c r="OK73" s="51"/>
      <c r="OL73" s="51"/>
      <c r="OM73" s="51"/>
      <c r="ON73" s="51"/>
      <c r="OO73" s="51"/>
      <c r="OP73" s="51"/>
      <c r="OQ73" s="51"/>
      <c r="OR73" s="51"/>
      <c r="OS73" s="51"/>
      <c r="OT73" s="51"/>
      <c r="OU73" s="51"/>
      <c r="OV73" s="51"/>
      <c r="OW73" s="51"/>
      <c r="OX73" s="51"/>
      <c r="OY73" s="51"/>
      <c r="OZ73" s="51"/>
      <c r="PA73" s="51"/>
      <c r="PB73" s="51"/>
      <c r="PC73" s="51"/>
      <c r="PD73" s="51"/>
      <c r="PE73" s="51"/>
      <c r="PF73" s="51"/>
      <c r="PG73" s="51"/>
      <c r="PH73" s="51"/>
      <c r="PI73" s="51"/>
      <c r="PJ73" s="51"/>
      <c r="PK73" s="51"/>
      <c r="PL73" s="51"/>
      <c r="PM73" s="51"/>
      <c r="PN73" s="51"/>
      <c r="PO73" s="51"/>
      <c r="PP73" s="51"/>
      <c r="PQ73" s="51"/>
      <c r="PR73" s="51"/>
      <c r="PS73" s="51"/>
      <c r="PT73" s="51"/>
      <c r="PU73" s="51"/>
      <c r="PV73" s="51"/>
      <c r="PW73" s="51"/>
      <c r="PX73" s="51"/>
      <c r="PY73" s="51"/>
      <c r="PZ73" s="51"/>
      <c r="QA73" s="51"/>
      <c r="QB73" s="51"/>
      <c r="QC73" s="51"/>
      <c r="QD73" s="51"/>
      <c r="QE73" s="51"/>
      <c r="QF73" s="51"/>
      <c r="QG73" s="51"/>
      <c r="QH73" s="51"/>
      <c r="QI73" s="51"/>
      <c r="QJ73" s="51"/>
      <c r="QK73" s="51"/>
      <c r="QL73" s="51"/>
      <c r="QM73" s="51"/>
      <c r="QN73" s="51"/>
      <c r="QO73" s="51"/>
      <c r="QP73" s="51"/>
      <c r="QQ73" s="51"/>
      <c r="QR73" s="51"/>
      <c r="QS73" s="51"/>
      <c r="QT73" s="51"/>
      <c r="QU73" s="51"/>
      <c r="QV73" s="51"/>
      <c r="QW73" s="51"/>
      <c r="QX73" s="51"/>
      <c r="QY73" s="51"/>
      <c r="QZ73" s="51"/>
      <c r="RA73" s="51"/>
      <c r="RB73" s="51"/>
      <c r="RC73" s="51"/>
      <c r="RD73" s="51"/>
      <c r="RE73" s="51"/>
      <c r="RF73" s="51"/>
      <c r="RG73" s="51"/>
      <c r="RH73" s="51"/>
      <c r="RI73" s="51"/>
      <c r="RJ73" s="51"/>
      <c r="RK73" s="51"/>
      <c r="RL73" s="51"/>
      <c r="RM73" s="51"/>
      <c r="RN73" s="51"/>
      <c r="RO73" s="51"/>
      <c r="RP73" s="51"/>
      <c r="RQ73" s="51"/>
      <c r="RR73" s="51"/>
      <c r="RS73" s="51"/>
      <c r="RT73" s="51"/>
      <c r="RU73" s="51"/>
      <c r="RV73" s="51"/>
      <c r="RW73" s="51"/>
      <c r="RX73" s="51"/>
      <c r="RY73" s="51"/>
      <c r="RZ73" s="51"/>
      <c r="SA73" s="51"/>
      <c r="SB73" s="51"/>
      <c r="SC73" s="51"/>
      <c r="SD73" s="51"/>
      <c r="SE73" s="51"/>
      <c r="SF73" s="51"/>
      <c r="SG73" s="51"/>
      <c r="SH73" s="51"/>
      <c r="SI73" s="51"/>
      <c r="SJ73" s="51"/>
      <c r="SK73" s="51"/>
      <c r="SL73" s="51"/>
      <c r="SM73" s="51"/>
      <c r="SN73" s="51"/>
      <c r="SO73" s="51"/>
      <c r="SP73" s="51"/>
      <c r="SQ73" s="51"/>
      <c r="SR73" s="51"/>
      <c r="SS73" s="51"/>
      <c r="ST73" s="51"/>
      <c r="SU73" s="51"/>
      <c r="SV73" s="51"/>
      <c r="SW73" s="51"/>
      <c r="SX73" s="51"/>
      <c r="SY73" s="51"/>
      <c r="SZ73" s="51"/>
      <c r="TA73" s="51"/>
      <c r="TB73" s="51"/>
      <c r="TC73" s="51"/>
      <c r="TD73" s="51"/>
      <c r="TE73" s="51"/>
      <c r="TF73" s="51"/>
      <c r="TG73" s="51"/>
      <c r="TH73" s="51"/>
      <c r="TI73" s="51"/>
      <c r="TJ73" s="51"/>
      <c r="TK73" s="51"/>
      <c r="TL73" s="51"/>
      <c r="TM73" s="51"/>
      <c r="TN73" s="51"/>
      <c r="TO73" s="51"/>
      <c r="TP73" s="51"/>
      <c r="TQ73" s="51"/>
      <c r="TR73" s="51"/>
      <c r="TS73" s="51"/>
      <c r="TT73" s="51"/>
      <c r="TU73" s="51"/>
      <c r="TV73" s="51"/>
      <c r="TW73" s="51"/>
      <c r="TX73" s="51"/>
      <c r="TY73" s="51"/>
      <c r="TZ73" s="51"/>
      <c r="UA73" s="51"/>
      <c r="UB73" s="51"/>
      <c r="UC73" s="51"/>
      <c r="UD73" s="51"/>
      <c r="UE73" s="51"/>
      <c r="UF73" s="51"/>
      <c r="UG73" s="51"/>
      <c r="UH73" s="51"/>
      <c r="UI73" s="51"/>
      <c r="UJ73" s="51"/>
      <c r="UK73" s="51"/>
      <c r="UL73" s="51"/>
      <c r="UM73" s="51"/>
    </row>
    <row r="74" spans="1:559" s="51" customFormat="1"/>
    <row r="75" spans="1:559" s="51" customFormat="1"/>
    <row r="76" spans="1:559" s="51" customFormat="1"/>
    <row r="77" spans="1:559" s="51" customFormat="1"/>
    <row r="78" spans="1:559" s="51" customFormat="1"/>
    <row r="79" spans="1:559" s="51" customFormat="1"/>
    <row r="80" spans="1:559" s="51" customFormat="1"/>
    <row r="81" s="51" customFormat="1"/>
    <row r="82" s="51" customFormat="1"/>
    <row r="83" s="51" customFormat="1"/>
    <row r="84" s="51" customFormat="1"/>
    <row r="85" s="51" customFormat="1"/>
    <row r="86" s="51" customFormat="1"/>
    <row r="87" s="51" customFormat="1"/>
    <row r="88" s="51" customFormat="1"/>
    <row r="89" s="51" customFormat="1"/>
    <row r="90" s="51" customFormat="1"/>
    <row r="91" s="51" customFormat="1"/>
    <row r="92" s="51" customFormat="1"/>
    <row r="93" s="51" customFormat="1"/>
    <row r="94" s="51" customFormat="1"/>
    <row r="95" s="51" customFormat="1"/>
    <row r="96" s="51" customFormat="1"/>
    <row r="97" spans="1:44" s="51" customFormat="1"/>
    <row r="98" spans="1:44" s="51" customFormat="1"/>
    <row r="99" spans="1:44">
      <c r="A99" s="51"/>
      <c r="B99" s="51"/>
      <c r="C99" s="51"/>
      <c r="D99" s="51"/>
      <c r="E99" s="51"/>
      <c r="F99" s="51"/>
      <c r="G99" s="51"/>
      <c r="H99" s="51"/>
      <c r="I99" s="51"/>
      <c r="J99" s="51"/>
      <c r="K99" s="51"/>
      <c r="L99" s="51"/>
      <c r="M99" s="51"/>
      <c r="N99" s="51"/>
      <c r="O99" s="51"/>
      <c r="P99" s="51"/>
      <c r="Q99" s="51"/>
      <c r="Z99" s="51"/>
      <c r="AA99" s="51"/>
      <c r="AB99" s="51"/>
      <c r="AC99" s="51"/>
      <c r="AD99" s="51"/>
      <c r="AE99" s="51"/>
      <c r="AF99" s="51"/>
      <c r="AG99" s="51"/>
      <c r="AH99" s="51"/>
      <c r="AI99" s="51"/>
      <c r="AJ99" s="51"/>
      <c r="AK99" s="51"/>
      <c r="AL99" s="51"/>
      <c r="AM99" s="51"/>
      <c r="AN99" s="51"/>
      <c r="AO99" s="51"/>
      <c r="AP99" s="51"/>
      <c r="AQ99" s="51"/>
      <c r="AR99" s="51"/>
    </row>
    <row r="100" spans="1:44">
      <c r="A100" s="51"/>
      <c r="B100" s="51"/>
      <c r="C100" s="51"/>
      <c r="D100" s="51"/>
      <c r="E100" s="51"/>
      <c r="F100" s="51"/>
      <c r="G100" s="51"/>
      <c r="H100" s="51"/>
      <c r="I100" s="51"/>
      <c r="J100" s="51"/>
      <c r="K100" s="51"/>
      <c r="L100" s="51"/>
      <c r="M100" s="51"/>
      <c r="N100" s="51"/>
      <c r="O100" s="51"/>
      <c r="P100" s="51"/>
      <c r="Q100" s="51"/>
      <c r="Z100" s="51"/>
      <c r="AA100" s="51"/>
      <c r="AB100" s="51"/>
      <c r="AC100" s="51"/>
      <c r="AD100" s="51"/>
      <c r="AE100" s="51"/>
      <c r="AF100" s="51"/>
      <c r="AG100" s="51"/>
      <c r="AH100" s="51"/>
      <c r="AI100" s="51"/>
      <c r="AJ100" s="51"/>
      <c r="AK100" s="51"/>
      <c r="AL100" s="51"/>
      <c r="AM100" s="51"/>
      <c r="AN100" s="51"/>
      <c r="AO100" s="51"/>
      <c r="AP100" s="51"/>
      <c r="AQ100" s="51"/>
      <c r="AR100" s="51"/>
    </row>
    <row r="101" spans="1:44">
      <c r="A101" s="51"/>
      <c r="B101" s="51"/>
      <c r="C101" s="51"/>
      <c r="D101" s="51"/>
      <c r="E101" s="51"/>
      <c r="F101" s="51"/>
      <c r="G101" s="51"/>
      <c r="H101" s="51"/>
      <c r="I101" s="51"/>
      <c r="J101" s="51"/>
      <c r="K101" s="51"/>
      <c r="L101" s="51"/>
      <c r="M101" s="51"/>
      <c r="N101" s="51"/>
      <c r="O101" s="51"/>
      <c r="P101" s="51"/>
      <c r="Q101" s="51"/>
      <c r="Z101" s="51"/>
      <c r="AA101" s="51"/>
      <c r="AB101" s="51"/>
      <c r="AC101" s="51"/>
      <c r="AD101" s="51"/>
      <c r="AE101" s="51"/>
      <c r="AF101" s="51"/>
      <c r="AG101" s="51"/>
      <c r="AH101" s="51"/>
      <c r="AI101" s="51"/>
      <c r="AJ101" s="51"/>
      <c r="AK101" s="51"/>
      <c r="AL101" s="51"/>
      <c r="AM101" s="51"/>
      <c r="AN101" s="51"/>
      <c r="AO101" s="51"/>
      <c r="AP101" s="51"/>
      <c r="AQ101" s="51"/>
      <c r="AR101" s="51"/>
    </row>
    <row r="102" spans="1:44">
      <c r="A102" s="51"/>
      <c r="B102" s="51"/>
      <c r="C102" s="51"/>
      <c r="D102" s="51"/>
      <c r="E102" s="51"/>
      <c r="F102" s="51"/>
      <c r="G102" s="51"/>
      <c r="H102" s="51"/>
      <c r="I102" s="51"/>
      <c r="J102" s="51"/>
      <c r="K102" s="51"/>
      <c r="L102" s="51"/>
      <c r="M102" s="51"/>
      <c r="N102" s="51"/>
      <c r="O102" s="51"/>
      <c r="P102" s="51"/>
      <c r="Q102" s="51"/>
      <c r="Z102" s="51"/>
      <c r="AA102" s="51"/>
      <c r="AB102" s="51"/>
      <c r="AC102" s="51"/>
      <c r="AD102" s="51"/>
      <c r="AE102" s="51"/>
      <c r="AF102" s="51"/>
      <c r="AG102" s="51"/>
      <c r="AH102" s="51"/>
      <c r="AI102" s="51"/>
      <c r="AJ102" s="51"/>
      <c r="AK102" s="51"/>
      <c r="AL102" s="51"/>
      <c r="AM102" s="51"/>
      <c r="AN102" s="51"/>
      <c r="AO102" s="51"/>
      <c r="AP102" s="51"/>
      <c r="AQ102" s="51"/>
      <c r="AR102" s="51"/>
    </row>
    <row r="103" spans="1:44">
      <c r="A103" s="51"/>
      <c r="B103" s="51"/>
      <c r="C103" s="51"/>
      <c r="D103" s="51"/>
      <c r="E103" s="51"/>
      <c r="F103" s="51"/>
      <c r="G103" s="51"/>
      <c r="H103" s="51"/>
      <c r="I103" s="51"/>
      <c r="J103" s="51"/>
      <c r="K103" s="51"/>
      <c r="L103" s="51"/>
      <c r="M103" s="51"/>
      <c r="N103" s="51"/>
      <c r="O103" s="51"/>
      <c r="P103" s="51"/>
      <c r="Q103" s="51"/>
      <c r="Z103" s="51"/>
      <c r="AA103" s="51"/>
      <c r="AB103" s="51"/>
      <c r="AC103" s="51"/>
      <c r="AD103" s="51"/>
      <c r="AE103" s="51"/>
      <c r="AF103" s="51"/>
      <c r="AG103" s="51"/>
      <c r="AH103" s="51"/>
      <c r="AI103" s="51"/>
      <c r="AJ103" s="51"/>
      <c r="AK103" s="51"/>
      <c r="AL103" s="51"/>
      <c r="AM103" s="51"/>
      <c r="AN103" s="51"/>
      <c r="AO103" s="51"/>
      <c r="AP103" s="51"/>
      <c r="AQ103" s="51"/>
      <c r="AR103" s="51"/>
    </row>
    <row r="104" spans="1:44">
      <c r="A104" s="51"/>
      <c r="B104" s="51"/>
      <c r="C104" s="51"/>
      <c r="D104" s="51"/>
      <c r="E104" s="51"/>
      <c r="F104" s="51"/>
      <c r="G104" s="51"/>
      <c r="H104" s="51"/>
      <c r="I104" s="51"/>
      <c r="J104" s="51"/>
      <c r="K104" s="51"/>
      <c r="L104" s="51"/>
      <c r="M104" s="51"/>
      <c r="N104" s="51"/>
      <c r="O104" s="51"/>
      <c r="P104" s="51"/>
      <c r="Q104" s="51"/>
      <c r="Z104" s="51"/>
      <c r="AA104" s="51"/>
      <c r="AB104" s="51"/>
      <c r="AC104" s="51"/>
      <c r="AD104" s="51"/>
      <c r="AE104" s="51"/>
      <c r="AF104" s="51"/>
      <c r="AG104" s="51"/>
      <c r="AH104" s="51"/>
      <c r="AI104" s="51"/>
      <c r="AJ104" s="51"/>
      <c r="AK104" s="51"/>
      <c r="AL104" s="51"/>
      <c r="AM104" s="51"/>
      <c r="AN104" s="51"/>
      <c r="AO104" s="51"/>
      <c r="AP104" s="51"/>
      <c r="AQ104" s="51"/>
      <c r="AR104" s="51"/>
    </row>
    <row r="105" spans="1:44">
      <c r="A105" s="51"/>
      <c r="B105" s="51"/>
      <c r="C105" s="51"/>
      <c r="D105" s="51"/>
      <c r="E105" s="51"/>
      <c r="F105" s="51"/>
      <c r="G105" s="51"/>
      <c r="H105" s="51"/>
      <c r="I105" s="51"/>
      <c r="J105" s="51"/>
      <c r="K105" s="51"/>
      <c r="L105" s="51"/>
      <c r="M105" s="51"/>
      <c r="N105" s="51"/>
      <c r="O105" s="51"/>
      <c r="P105" s="51"/>
      <c r="Q105" s="51"/>
      <c r="Z105" s="51"/>
      <c r="AA105" s="51"/>
      <c r="AB105" s="51"/>
      <c r="AC105" s="51"/>
      <c r="AD105" s="51"/>
      <c r="AE105" s="51"/>
      <c r="AF105" s="51"/>
      <c r="AG105" s="51"/>
      <c r="AH105" s="51"/>
      <c r="AI105" s="51"/>
      <c r="AJ105" s="51"/>
      <c r="AK105" s="51"/>
      <c r="AL105" s="51"/>
      <c r="AM105" s="51"/>
      <c r="AN105" s="51"/>
      <c r="AO105" s="51"/>
      <c r="AP105" s="51"/>
      <c r="AQ105" s="51"/>
      <c r="AR105" s="51"/>
    </row>
    <row r="106" spans="1:44">
      <c r="A106" s="51"/>
      <c r="B106" s="51"/>
      <c r="C106" s="51"/>
      <c r="D106" s="51"/>
      <c r="E106" s="51"/>
      <c r="F106" s="51"/>
      <c r="G106" s="51"/>
      <c r="H106" s="51"/>
      <c r="I106" s="51"/>
      <c r="J106" s="51"/>
      <c r="K106" s="51"/>
      <c r="L106" s="51"/>
      <c r="M106" s="51"/>
      <c r="N106" s="51"/>
      <c r="O106" s="51"/>
      <c r="P106" s="51"/>
      <c r="Q106" s="51"/>
      <c r="Z106" s="51"/>
      <c r="AA106" s="51"/>
      <c r="AB106" s="51"/>
      <c r="AC106" s="51"/>
      <c r="AD106" s="51"/>
      <c r="AE106" s="51"/>
      <c r="AF106" s="51"/>
      <c r="AG106" s="51"/>
      <c r="AH106" s="51"/>
      <c r="AI106" s="51"/>
      <c r="AJ106" s="51"/>
      <c r="AK106" s="51"/>
      <c r="AL106" s="51"/>
      <c r="AM106" s="51"/>
      <c r="AN106" s="51"/>
      <c r="AO106" s="51"/>
      <c r="AP106" s="51"/>
      <c r="AQ106" s="51"/>
      <c r="AR106" s="51"/>
    </row>
    <row r="107" spans="1:44">
      <c r="A107" s="51"/>
      <c r="B107" s="51"/>
      <c r="C107" s="51"/>
      <c r="D107" s="51"/>
      <c r="E107" s="51"/>
      <c r="F107" s="51"/>
      <c r="G107" s="51"/>
      <c r="H107" s="51"/>
      <c r="I107" s="51"/>
      <c r="J107" s="51"/>
      <c r="K107" s="51"/>
      <c r="L107" s="51"/>
      <c r="M107" s="51"/>
      <c r="N107" s="51"/>
      <c r="O107" s="51"/>
      <c r="P107" s="51"/>
      <c r="Q107" s="51"/>
      <c r="Z107" s="51"/>
      <c r="AA107" s="51"/>
      <c r="AB107" s="51"/>
      <c r="AC107" s="51"/>
      <c r="AD107" s="51"/>
      <c r="AE107" s="51"/>
      <c r="AF107" s="51"/>
      <c r="AG107" s="51"/>
      <c r="AH107" s="51"/>
      <c r="AI107" s="51"/>
      <c r="AJ107" s="51"/>
      <c r="AK107" s="51"/>
      <c r="AL107" s="51"/>
      <c r="AM107" s="51"/>
      <c r="AN107" s="51"/>
      <c r="AO107" s="51"/>
      <c r="AP107" s="51"/>
      <c r="AQ107" s="51"/>
      <c r="AR107" s="51"/>
    </row>
    <row r="108" spans="1:44">
      <c r="A108" s="51"/>
      <c r="B108" s="51"/>
      <c r="C108" s="51"/>
      <c r="D108" s="51"/>
      <c r="E108" s="51"/>
      <c r="F108" s="51"/>
      <c r="G108" s="51"/>
      <c r="H108" s="51"/>
      <c r="I108" s="51"/>
      <c r="J108" s="51"/>
      <c r="K108" s="51"/>
      <c r="L108" s="51"/>
      <c r="M108" s="51"/>
      <c r="N108" s="51"/>
      <c r="O108" s="51"/>
      <c r="P108" s="51"/>
      <c r="Q108" s="51"/>
      <c r="Z108" s="51"/>
      <c r="AA108" s="51"/>
      <c r="AB108" s="51"/>
      <c r="AC108" s="51"/>
      <c r="AD108" s="51"/>
      <c r="AE108" s="51"/>
      <c r="AF108" s="51"/>
      <c r="AG108" s="51"/>
      <c r="AH108" s="51"/>
      <c r="AI108" s="51"/>
      <c r="AJ108" s="51"/>
      <c r="AK108" s="51"/>
      <c r="AL108" s="51"/>
      <c r="AM108" s="51"/>
      <c r="AN108" s="51"/>
      <c r="AO108" s="51"/>
      <c r="AP108" s="51"/>
      <c r="AQ108" s="51"/>
      <c r="AR108" s="51"/>
    </row>
    <row r="109" spans="1:44">
      <c r="A109" s="51"/>
      <c r="B109" s="51"/>
      <c r="C109" s="51"/>
      <c r="D109" s="51"/>
      <c r="E109" s="51"/>
      <c r="F109" s="51"/>
      <c r="G109" s="51"/>
      <c r="H109" s="51"/>
      <c r="I109" s="51"/>
      <c r="J109" s="51"/>
      <c r="K109" s="51"/>
      <c r="L109" s="51"/>
      <c r="M109" s="51"/>
      <c r="N109" s="51"/>
      <c r="O109" s="51"/>
      <c r="P109" s="51"/>
      <c r="Q109" s="51"/>
      <c r="Z109" s="51"/>
      <c r="AA109" s="51"/>
      <c r="AB109" s="51"/>
      <c r="AC109" s="51"/>
      <c r="AD109" s="51"/>
      <c r="AE109" s="51"/>
      <c r="AF109" s="51"/>
      <c r="AG109" s="51"/>
      <c r="AH109" s="51"/>
      <c r="AI109" s="51"/>
      <c r="AJ109" s="51"/>
      <c r="AK109" s="51"/>
      <c r="AL109" s="51"/>
      <c r="AM109" s="51"/>
      <c r="AN109" s="51"/>
      <c r="AO109" s="51"/>
      <c r="AP109" s="51"/>
      <c r="AQ109" s="51"/>
      <c r="AR109" s="51"/>
    </row>
    <row r="110" spans="1:44">
      <c r="A110" s="51"/>
      <c r="B110" s="51"/>
      <c r="C110" s="51"/>
      <c r="D110" s="51"/>
      <c r="E110" s="51"/>
      <c r="F110" s="51"/>
      <c r="G110" s="51"/>
      <c r="H110" s="51"/>
      <c r="I110" s="51"/>
      <c r="J110" s="51"/>
      <c r="K110" s="51"/>
      <c r="L110" s="51"/>
      <c r="M110" s="51"/>
      <c r="N110" s="51"/>
      <c r="O110" s="51"/>
      <c r="P110" s="51"/>
      <c r="Q110" s="51"/>
      <c r="Z110" s="51"/>
      <c r="AA110" s="51"/>
      <c r="AB110" s="51"/>
      <c r="AC110" s="51"/>
      <c r="AD110" s="51"/>
      <c r="AE110" s="51"/>
      <c r="AF110" s="51"/>
      <c r="AG110" s="51"/>
      <c r="AH110" s="51"/>
      <c r="AI110" s="51"/>
      <c r="AJ110" s="51"/>
      <c r="AK110" s="51"/>
      <c r="AL110" s="51"/>
      <c r="AM110" s="51"/>
      <c r="AN110" s="51"/>
      <c r="AO110" s="51"/>
      <c r="AP110" s="51"/>
      <c r="AQ110" s="51"/>
      <c r="AR110" s="51"/>
    </row>
    <row r="111" spans="1:44">
      <c r="A111" s="51"/>
      <c r="B111" s="51"/>
      <c r="C111" s="51"/>
      <c r="D111" s="51"/>
      <c r="E111" s="51"/>
      <c r="F111" s="51"/>
      <c r="G111" s="51"/>
      <c r="H111" s="51"/>
      <c r="I111" s="51"/>
      <c r="J111" s="51"/>
      <c r="K111" s="51"/>
      <c r="L111" s="51"/>
      <c r="M111" s="51"/>
      <c r="N111" s="51"/>
      <c r="O111" s="51"/>
      <c r="P111" s="51"/>
      <c r="Q111" s="51"/>
      <c r="Z111" s="51"/>
      <c r="AA111" s="51"/>
      <c r="AB111" s="51"/>
      <c r="AC111" s="51"/>
      <c r="AD111" s="51"/>
      <c r="AE111" s="51"/>
      <c r="AF111" s="51"/>
      <c r="AG111" s="51"/>
      <c r="AH111" s="51"/>
      <c r="AI111" s="51"/>
      <c r="AJ111" s="51"/>
      <c r="AK111" s="51"/>
      <c r="AL111" s="51"/>
      <c r="AM111" s="51"/>
      <c r="AN111" s="51"/>
      <c r="AO111" s="51"/>
      <c r="AP111" s="51"/>
      <c r="AQ111" s="51"/>
      <c r="AR111" s="51"/>
    </row>
    <row r="112" spans="1:44">
      <c r="A112" s="51"/>
      <c r="B112" s="51"/>
      <c r="C112" s="51"/>
      <c r="D112" s="51"/>
      <c r="E112" s="51"/>
      <c r="F112" s="51"/>
      <c r="G112" s="51"/>
      <c r="H112" s="51"/>
      <c r="I112" s="51"/>
      <c r="J112" s="51"/>
      <c r="K112" s="51"/>
      <c r="L112" s="51"/>
      <c r="M112" s="51"/>
      <c r="N112" s="51"/>
      <c r="O112" s="51"/>
      <c r="P112" s="51"/>
      <c r="Q112" s="51"/>
      <c r="Z112" s="51"/>
      <c r="AA112" s="51"/>
      <c r="AB112" s="51"/>
      <c r="AC112" s="51"/>
      <c r="AD112" s="51"/>
      <c r="AE112" s="51"/>
      <c r="AF112" s="51"/>
      <c r="AG112" s="51"/>
      <c r="AH112" s="51"/>
      <c r="AI112" s="51"/>
      <c r="AJ112" s="51"/>
      <c r="AK112" s="51"/>
      <c r="AL112" s="51"/>
      <c r="AM112" s="51"/>
      <c r="AN112" s="51"/>
      <c r="AO112" s="51"/>
      <c r="AP112" s="51"/>
      <c r="AQ112" s="51"/>
      <c r="AR112" s="51"/>
    </row>
    <row r="113" spans="1:44">
      <c r="A113" s="51"/>
      <c r="B113" s="51"/>
      <c r="C113" s="51"/>
      <c r="D113" s="51"/>
      <c r="E113" s="51"/>
      <c r="F113" s="51"/>
      <c r="G113" s="51"/>
      <c r="H113" s="51"/>
      <c r="I113" s="51"/>
      <c r="J113" s="51"/>
      <c r="K113" s="51"/>
      <c r="L113" s="51"/>
      <c r="M113" s="51"/>
      <c r="N113" s="51"/>
      <c r="O113" s="51"/>
      <c r="P113" s="51"/>
      <c r="Q113" s="51"/>
      <c r="Z113" s="51"/>
      <c r="AA113" s="51"/>
      <c r="AB113" s="51"/>
      <c r="AC113" s="51"/>
      <c r="AD113" s="51"/>
      <c r="AE113" s="51"/>
      <c r="AF113" s="51"/>
      <c r="AG113" s="51"/>
      <c r="AH113" s="51"/>
      <c r="AI113" s="51"/>
      <c r="AJ113" s="51"/>
      <c r="AK113" s="51"/>
      <c r="AL113" s="51"/>
      <c r="AM113" s="51"/>
      <c r="AN113" s="51"/>
      <c r="AO113" s="51"/>
      <c r="AP113" s="51"/>
      <c r="AQ113" s="51"/>
      <c r="AR113" s="51"/>
    </row>
    <row r="114" spans="1:44">
      <c r="A114" s="51"/>
      <c r="B114" s="51"/>
      <c r="C114" s="51"/>
      <c r="D114" s="51"/>
      <c r="E114" s="51"/>
      <c r="F114" s="51"/>
      <c r="G114" s="51"/>
      <c r="H114" s="51"/>
      <c r="I114" s="51"/>
      <c r="J114" s="51"/>
      <c r="K114" s="51"/>
      <c r="L114" s="51"/>
      <c r="M114" s="51"/>
      <c r="N114" s="51"/>
      <c r="O114" s="51"/>
      <c r="P114" s="51"/>
      <c r="Q114" s="51"/>
      <c r="Z114" s="51"/>
      <c r="AA114" s="51"/>
      <c r="AB114" s="51"/>
      <c r="AC114" s="51"/>
      <c r="AD114" s="51"/>
      <c r="AE114" s="51"/>
      <c r="AF114" s="51"/>
      <c r="AG114" s="51"/>
      <c r="AH114" s="51"/>
      <c r="AI114" s="51"/>
      <c r="AJ114" s="51"/>
      <c r="AK114" s="51"/>
      <c r="AL114" s="51"/>
      <c r="AM114" s="51"/>
      <c r="AN114" s="51"/>
      <c r="AO114" s="51"/>
      <c r="AP114" s="51"/>
      <c r="AQ114" s="51"/>
      <c r="AR114" s="51"/>
    </row>
    <row r="115" spans="1:44">
      <c r="A115" s="51"/>
      <c r="B115" s="51"/>
      <c r="C115" s="51"/>
      <c r="D115" s="51"/>
      <c r="E115" s="51"/>
      <c r="F115" s="51"/>
      <c r="G115" s="51"/>
      <c r="H115" s="51"/>
      <c r="I115" s="51"/>
      <c r="J115" s="51"/>
      <c r="K115" s="51"/>
      <c r="L115" s="51"/>
      <c r="M115" s="51"/>
      <c r="N115" s="51"/>
      <c r="O115" s="51"/>
      <c r="P115" s="51"/>
      <c r="Q115" s="51"/>
      <c r="Z115" s="51"/>
      <c r="AA115" s="51"/>
      <c r="AB115" s="51"/>
      <c r="AC115" s="51"/>
      <c r="AD115" s="51"/>
      <c r="AE115" s="51"/>
      <c r="AF115" s="51"/>
      <c r="AG115" s="51"/>
      <c r="AH115" s="51"/>
      <c r="AI115" s="51"/>
      <c r="AJ115" s="51"/>
      <c r="AK115" s="51"/>
      <c r="AL115" s="51"/>
      <c r="AM115" s="51"/>
      <c r="AN115" s="51"/>
      <c r="AO115" s="51"/>
      <c r="AP115" s="51"/>
      <c r="AQ115" s="51"/>
      <c r="AR115" s="51"/>
    </row>
    <row r="116" spans="1:44">
      <c r="A116" s="51"/>
      <c r="B116" s="51"/>
      <c r="C116" s="51"/>
      <c r="D116" s="51"/>
      <c r="E116" s="51"/>
      <c r="F116" s="51"/>
      <c r="G116" s="51"/>
      <c r="H116" s="51"/>
      <c r="I116" s="51"/>
      <c r="J116" s="51"/>
      <c r="K116" s="51"/>
      <c r="L116" s="51"/>
      <c r="M116" s="51"/>
      <c r="N116" s="51"/>
      <c r="O116" s="51"/>
      <c r="P116" s="51"/>
      <c r="Q116" s="51"/>
      <c r="Z116" s="51"/>
      <c r="AA116" s="51"/>
      <c r="AB116" s="51"/>
      <c r="AC116" s="51"/>
      <c r="AD116" s="51"/>
      <c r="AE116" s="51"/>
      <c r="AF116" s="51"/>
      <c r="AG116" s="51"/>
      <c r="AH116" s="51"/>
      <c r="AI116" s="51"/>
      <c r="AJ116" s="51"/>
      <c r="AK116" s="51"/>
      <c r="AL116" s="51"/>
      <c r="AM116" s="51"/>
      <c r="AN116" s="51"/>
      <c r="AO116" s="51"/>
      <c r="AP116" s="51"/>
      <c r="AQ116" s="51"/>
      <c r="AR116" s="51"/>
    </row>
    <row r="117" spans="1:44">
      <c r="A117" s="51"/>
      <c r="B117" s="51"/>
      <c r="C117" s="51"/>
      <c r="D117" s="51"/>
      <c r="E117" s="51"/>
      <c r="F117" s="51"/>
      <c r="G117" s="51"/>
      <c r="H117" s="51"/>
      <c r="I117" s="51"/>
      <c r="J117" s="51"/>
      <c r="K117" s="51"/>
      <c r="L117" s="51"/>
      <c r="M117" s="51"/>
      <c r="N117" s="51"/>
      <c r="O117" s="51"/>
      <c r="P117" s="51"/>
      <c r="Q117" s="51"/>
      <c r="Z117" s="51"/>
      <c r="AA117" s="51"/>
      <c r="AB117" s="51"/>
      <c r="AC117" s="51"/>
      <c r="AD117" s="51"/>
      <c r="AE117" s="51"/>
      <c r="AF117" s="51"/>
      <c r="AG117" s="51"/>
      <c r="AH117" s="51"/>
      <c r="AI117" s="51"/>
      <c r="AJ117" s="51"/>
      <c r="AK117" s="51"/>
      <c r="AL117" s="51"/>
      <c r="AM117" s="51"/>
      <c r="AN117" s="51"/>
      <c r="AO117" s="51"/>
      <c r="AP117" s="51"/>
      <c r="AQ117" s="51"/>
      <c r="AR117" s="51"/>
    </row>
    <row r="118" spans="1:44">
      <c r="A118" s="51"/>
      <c r="B118" s="51"/>
      <c r="C118" s="51"/>
      <c r="D118" s="51"/>
      <c r="E118" s="51"/>
      <c r="F118" s="51"/>
      <c r="G118" s="51"/>
      <c r="H118" s="51"/>
      <c r="I118" s="51"/>
      <c r="J118" s="51"/>
      <c r="K118" s="51"/>
      <c r="L118" s="51"/>
      <c r="M118" s="51"/>
      <c r="N118" s="51"/>
      <c r="O118" s="51"/>
      <c r="P118" s="51"/>
      <c r="Q118" s="51"/>
      <c r="Z118" s="51"/>
      <c r="AA118" s="51"/>
      <c r="AB118" s="51"/>
      <c r="AC118" s="51"/>
      <c r="AD118" s="51"/>
      <c r="AE118" s="51"/>
      <c r="AF118" s="51"/>
      <c r="AG118" s="51"/>
      <c r="AH118" s="51"/>
      <c r="AI118" s="51"/>
      <c r="AJ118" s="51"/>
      <c r="AK118" s="51"/>
      <c r="AL118" s="51"/>
      <c r="AM118" s="51"/>
      <c r="AN118" s="51"/>
      <c r="AO118" s="51"/>
      <c r="AP118" s="51"/>
      <c r="AQ118" s="51"/>
      <c r="AR118" s="51"/>
    </row>
    <row r="119" spans="1:44">
      <c r="A119" s="51"/>
      <c r="B119" s="51"/>
      <c r="C119" s="51"/>
      <c r="D119" s="51"/>
      <c r="E119" s="51"/>
      <c r="F119" s="51"/>
      <c r="G119" s="51"/>
      <c r="H119" s="51"/>
      <c r="I119" s="51"/>
      <c r="J119" s="51"/>
      <c r="K119" s="51"/>
      <c r="L119" s="51"/>
      <c r="M119" s="51"/>
      <c r="N119" s="51"/>
      <c r="O119" s="51"/>
      <c r="P119" s="51"/>
      <c r="Q119" s="51"/>
      <c r="Z119" s="51"/>
      <c r="AA119" s="51"/>
      <c r="AB119" s="51"/>
      <c r="AC119" s="51"/>
      <c r="AD119" s="51"/>
      <c r="AE119" s="51"/>
      <c r="AF119" s="51"/>
      <c r="AG119" s="51"/>
      <c r="AH119" s="51"/>
      <c r="AI119" s="51"/>
      <c r="AJ119" s="51"/>
      <c r="AK119" s="51"/>
      <c r="AL119" s="51"/>
      <c r="AM119" s="51"/>
      <c r="AN119" s="51"/>
      <c r="AO119" s="51"/>
      <c r="AP119" s="51"/>
      <c r="AQ119" s="51"/>
      <c r="AR119" s="51"/>
    </row>
    <row r="120" spans="1:44">
      <c r="A120" s="51"/>
      <c r="B120" s="51"/>
      <c r="C120" s="51"/>
      <c r="D120" s="51"/>
      <c r="E120" s="51"/>
      <c r="F120" s="51"/>
      <c r="G120" s="51"/>
      <c r="H120" s="51"/>
      <c r="I120" s="51"/>
      <c r="J120" s="51"/>
      <c r="K120" s="51"/>
      <c r="L120" s="51"/>
      <c r="M120" s="51"/>
      <c r="N120" s="51"/>
      <c r="O120" s="51"/>
      <c r="P120" s="51"/>
      <c r="Q120" s="51"/>
      <c r="Z120" s="51"/>
      <c r="AA120" s="51"/>
      <c r="AB120" s="51"/>
      <c r="AC120" s="51"/>
      <c r="AD120" s="51"/>
      <c r="AE120" s="51"/>
      <c r="AF120" s="51"/>
      <c r="AG120" s="51"/>
      <c r="AH120" s="51"/>
      <c r="AI120" s="51"/>
      <c r="AJ120" s="51"/>
      <c r="AK120" s="51"/>
      <c r="AL120" s="51"/>
      <c r="AM120" s="51"/>
      <c r="AN120" s="51"/>
      <c r="AO120" s="51"/>
      <c r="AP120" s="51"/>
      <c r="AQ120" s="51"/>
      <c r="AR120" s="51"/>
    </row>
    <row r="121" spans="1:44">
      <c r="A121" s="51"/>
      <c r="B121" s="51"/>
      <c r="C121" s="51"/>
      <c r="D121" s="51"/>
      <c r="E121" s="51"/>
      <c r="F121" s="51"/>
      <c r="G121" s="51"/>
      <c r="H121" s="51"/>
      <c r="I121" s="51"/>
      <c r="J121" s="51"/>
      <c r="K121" s="51"/>
      <c r="L121" s="51"/>
      <c r="M121" s="51"/>
      <c r="N121" s="51"/>
      <c r="O121" s="51"/>
      <c r="P121" s="51"/>
      <c r="Q121" s="51"/>
      <c r="Z121" s="51"/>
      <c r="AA121" s="51"/>
      <c r="AB121" s="51"/>
      <c r="AC121" s="51"/>
      <c r="AD121" s="51"/>
      <c r="AE121" s="51"/>
      <c r="AF121" s="51"/>
      <c r="AG121" s="51"/>
      <c r="AH121" s="51"/>
      <c r="AI121" s="51"/>
      <c r="AJ121" s="51"/>
      <c r="AK121" s="51"/>
      <c r="AL121" s="51"/>
      <c r="AM121" s="51"/>
      <c r="AN121" s="51"/>
      <c r="AO121" s="51"/>
      <c r="AP121" s="51"/>
      <c r="AQ121" s="51"/>
      <c r="AR121" s="51"/>
    </row>
    <row r="122" spans="1:44">
      <c r="A122" s="51"/>
      <c r="B122" s="51"/>
      <c r="C122" s="51"/>
      <c r="D122" s="51"/>
      <c r="E122" s="51"/>
      <c r="F122" s="51"/>
      <c r="G122" s="51"/>
      <c r="H122" s="51"/>
      <c r="I122" s="51"/>
      <c r="J122" s="51"/>
      <c r="K122" s="51"/>
      <c r="L122" s="51"/>
      <c r="M122" s="51"/>
      <c r="N122" s="51"/>
      <c r="O122" s="51"/>
      <c r="P122" s="51"/>
      <c r="Q122" s="51"/>
      <c r="Z122" s="51"/>
      <c r="AA122" s="51"/>
      <c r="AB122" s="51"/>
      <c r="AC122" s="51"/>
      <c r="AD122" s="51"/>
      <c r="AE122" s="51"/>
      <c r="AF122" s="51"/>
      <c r="AG122" s="51"/>
      <c r="AH122" s="51"/>
      <c r="AI122" s="51"/>
      <c r="AJ122" s="51"/>
      <c r="AK122" s="51"/>
      <c r="AL122" s="51"/>
      <c r="AM122" s="51"/>
      <c r="AN122" s="51"/>
      <c r="AO122" s="51"/>
      <c r="AP122" s="51"/>
      <c r="AQ122" s="51"/>
      <c r="AR122" s="51"/>
    </row>
    <row r="123" spans="1:44">
      <c r="A123" s="51"/>
      <c r="B123" s="51"/>
      <c r="C123" s="51"/>
      <c r="D123" s="51"/>
      <c r="E123" s="51"/>
      <c r="F123" s="51"/>
      <c r="G123" s="51"/>
      <c r="H123" s="51"/>
      <c r="I123" s="51"/>
      <c r="J123" s="51"/>
      <c r="K123" s="51"/>
      <c r="L123" s="51"/>
      <c r="M123" s="51"/>
      <c r="N123" s="51"/>
      <c r="O123" s="51"/>
      <c r="P123" s="51"/>
      <c r="Q123" s="51"/>
      <c r="Z123" s="51"/>
      <c r="AA123" s="51"/>
      <c r="AB123" s="51"/>
      <c r="AC123" s="51"/>
      <c r="AD123" s="51"/>
      <c r="AE123" s="51"/>
      <c r="AF123" s="51"/>
      <c r="AG123" s="51"/>
      <c r="AH123" s="51"/>
      <c r="AI123" s="51"/>
      <c r="AJ123" s="51"/>
      <c r="AK123" s="51"/>
      <c r="AL123" s="51"/>
      <c r="AM123" s="51"/>
      <c r="AN123" s="51"/>
      <c r="AO123" s="51"/>
      <c r="AP123" s="51"/>
      <c r="AQ123" s="51"/>
      <c r="AR123" s="51"/>
    </row>
    <row r="124" spans="1:44">
      <c r="A124" s="51"/>
      <c r="B124" s="51"/>
      <c r="C124" s="51"/>
      <c r="D124" s="51"/>
      <c r="E124" s="51"/>
      <c r="F124" s="51"/>
      <c r="G124" s="51"/>
      <c r="H124" s="51"/>
      <c r="I124" s="51"/>
      <c r="J124" s="51"/>
      <c r="K124" s="51"/>
      <c r="L124" s="51"/>
      <c r="M124" s="51"/>
      <c r="N124" s="51"/>
      <c r="O124" s="51"/>
      <c r="P124" s="51"/>
      <c r="Q124" s="51"/>
      <c r="Z124" s="51"/>
      <c r="AA124" s="51"/>
      <c r="AB124" s="51"/>
      <c r="AC124" s="51"/>
      <c r="AD124" s="51"/>
      <c r="AE124" s="51"/>
      <c r="AF124" s="51"/>
      <c r="AG124" s="51"/>
      <c r="AH124" s="51"/>
      <c r="AI124" s="51"/>
      <c r="AJ124" s="51"/>
      <c r="AK124" s="51"/>
      <c r="AL124" s="51"/>
      <c r="AM124" s="51"/>
      <c r="AN124" s="51"/>
      <c r="AO124" s="51"/>
      <c r="AP124" s="51"/>
      <c r="AQ124" s="51"/>
      <c r="AR124" s="51"/>
    </row>
    <row r="125" spans="1:44">
      <c r="A125" s="51"/>
      <c r="B125" s="51"/>
      <c r="C125" s="51"/>
      <c r="D125" s="51"/>
      <c r="E125" s="51"/>
      <c r="F125" s="51"/>
      <c r="G125" s="51"/>
      <c r="H125" s="51"/>
      <c r="I125" s="51"/>
      <c r="J125" s="51"/>
      <c r="K125" s="51"/>
      <c r="L125" s="51"/>
      <c r="M125" s="51"/>
      <c r="N125" s="51"/>
      <c r="O125" s="51"/>
      <c r="P125" s="51"/>
      <c r="Q125" s="51"/>
      <c r="Z125" s="51"/>
      <c r="AA125" s="51"/>
      <c r="AB125" s="51"/>
      <c r="AC125" s="51"/>
      <c r="AD125" s="51"/>
      <c r="AE125" s="51"/>
      <c r="AF125" s="51"/>
      <c r="AG125" s="51"/>
      <c r="AH125" s="51"/>
      <c r="AI125" s="51"/>
      <c r="AJ125" s="51"/>
      <c r="AK125" s="51"/>
      <c r="AL125" s="51"/>
      <c r="AM125" s="51"/>
      <c r="AN125" s="51"/>
      <c r="AO125" s="51"/>
      <c r="AP125" s="51"/>
      <c r="AQ125" s="51"/>
      <c r="AR125" s="51"/>
    </row>
    <row r="126" spans="1:44">
      <c r="A126" s="51"/>
      <c r="B126" s="51"/>
      <c r="C126" s="51"/>
      <c r="D126" s="51"/>
      <c r="E126" s="51"/>
      <c r="F126" s="51"/>
      <c r="G126" s="51"/>
      <c r="H126" s="51"/>
      <c r="I126" s="51"/>
      <c r="J126" s="51"/>
      <c r="K126" s="51"/>
      <c r="L126" s="51"/>
      <c r="M126" s="51"/>
      <c r="N126" s="51"/>
      <c r="O126" s="51"/>
      <c r="P126" s="51"/>
      <c r="Q126" s="51"/>
      <c r="Z126" s="51"/>
      <c r="AA126" s="51"/>
      <c r="AB126" s="51"/>
      <c r="AC126" s="51"/>
      <c r="AD126" s="51"/>
      <c r="AE126" s="51"/>
      <c r="AF126" s="51"/>
      <c r="AG126" s="51"/>
      <c r="AH126" s="51"/>
      <c r="AI126" s="51"/>
      <c r="AJ126" s="51"/>
      <c r="AK126" s="51"/>
      <c r="AL126" s="51"/>
      <c r="AM126" s="51"/>
      <c r="AN126" s="51"/>
      <c r="AO126" s="51"/>
      <c r="AP126" s="51"/>
      <c r="AQ126" s="51"/>
      <c r="AR126" s="51"/>
    </row>
    <row r="127" spans="1:44">
      <c r="A127" s="51"/>
      <c r="B127" s="51"/>
      <c r="C127" s="51"/>
      <c r="D127" s="51"/>
      <c r="E127" s="51"/>
      <c r="F127" s="51"/>
      <c r="G127" s="51"/>
      <c r="H127" s="51"/>
      <c r="I127" s="51"/>
      <c r="J127" s="51"/>
      <c r="K127" s="51"/>
      <c r="L127" s="51"/>
      <c r="M127" s="51"/>
      <c r="N127" s="51"/>
      <c r="O127" s="51"/>
      <c r="P127" s="51"/>
      <c r="Q127" s="51"/>
      <c r="Z127" s="51"/>
      <c r="AA127" s="51"/>
      <c r="AB127" s="51"/>
      <c r="AC127" s="51"/>
      <c r="AD127" s="51"/>
      <c r="AE127" s="51"/>
      <c r="AF127" s="51"/>
      <c r="AG127" s="51"/>
      <c r="AH127" s="51"/>
      <c r="AI127" s="51"/>
      <c r="AJ127" s="51"/>
      <c r="AK127" s="51"/>
      <c r="AL127" s="51"/>
      <c r="AM127" s="51"/>
      <c r="AN127" s="51"/>
      <c r="AO127" s="51"/>
      <c r="AP127" s="51"/>
      <c r="AQ127" s="51"/>
      <c r="AR127" s="51"/>
    </row>
    <row r="128" spans="1:44">
      <c r="A128" s="51"/>
      <c r="B128" s="51"/>
      <c r="C128" s="51"/>
      <c r="D128" s="51"/>
      <c r="E128" s="51"/>
      <c r="F128" s="51"/>
      <c r="G128" s="51"/>
      <c r="H128" s="51"/>
      <c r="I128" s="51"/>
      <c r="J128" s="51"/>
      <c r="K128" s="51"/>
      <c r="L128" s="51"/>
      <c r="M128" s="51"/>
      <c r="N128" s="51"/>
      <c r="O128" s="51"/>
      <c r="P128" s="51"/>
      <c r="Q128" s="51"/>
      <c r="Z128" s="51"/>
      <c r="AA128" s="51"/>
      <c r="AB128" s="51"/>
      <c r="AC128" s="51"/>
      <c r="AD128" s="51"/>
      <c r="AE128" s="51"/>
      <c r="AF128" s="51"/>
      <c r="AG128" s="51"/>
      <c r="AH128" s="51"/>
      <c r="AI128" s="51"/>
      <c r="AJ128" s="51"/>
      <c r="AK128" s="51"/>
      <c r="AL128" s="51"/>
      <c r="AM128" s="51"/>
      <c r="AN128" s="51"/>
      <c r="AO128" s="51"/>
      <c r="AP128" s="51"/>
      <c r="AQ128" s="51"/>
      <c r="AR128" s="51"/>
    </row>
    <row r="129" spans="1:44">
      <c r="A129" s="51"/>
      <c r="B129" s="51"/>
      <c r="C129" s="51"/>
      <c r="D129" s="51"/>
      <c r="E129" s="51"/>
      <c r="F129" s="51"/>
      <c r="G129" s="51"/>
      <c r="H129" s="51"/>
      <c r="I129" s="51"/>
      <c r="J129" s="51"/>
      <c r="K129" s="51"/>
      <c r="L129" s="51"/>
      <c r="M129" s="51"/>
      <c r="N129" s="51"/>
      <c r="O129" s="51"/>
      <c r="P129" s="51"/>
      <c r="Q129" s="51"/>
      <c r="Z129" s="51"/>
      <c r="AA129" s="51"/>
      <c r="AB129" s="51"/>
      <c r="AC129" s="51"/>
      <c r="AD129" s="51"/>
      <c r="AE129" s="51"/>
      <c r="AF129" s="51"/>
      <c r="AG129" s="51"/>
      <c r="AH129" s="51"/>
      <c r="AI129" s="51"/>
      <c r="AJ129" s="51"/>
      <c r="AK129" s="51"/>
      <c r="AL129" s="51"/>
      <c r="AM129" s="51"/>
      <c r="AN129" s="51"/>
      <c r="AO129" s="51"/>
      <c r="AP129" s="51"/>
      <c r="AQ129" s="51"/>
      <c r="AR129" s="51"/>
    </row>
    <row r="130" spans="1:44">
      <c r="A130" s="51"/>
      <c r="B130" s="51"/>
      <c r="C130" s="51"/>
      <c r="D130" s="51"/>
      <c r="E130" s="51"/>
      <c r="F130" s="51"/>
      <c r="G130" s="51"/>
      <c r="H130" s="51"/>
      <c r="I130" s="51"/>
      <c r="J130" s="51"/>
      <c r="K130" s="51"/>
      <c r="L130" s="51"/>
      <c r="M130" s="51"/>
      <c r="N130" s="51"/>
      <c r="O130" s="51"/>
      <c r="P130" s="51"/>
      <c r="Q130" s="51"/>
      <c r="Z130" s="51"/>
      <c r="AA130" s="51"/>
      <c r="AB130" s="51"/>
      <c r="AC130" s="51"/>
      <c r="AD130" s="51"/>
      <c r="AE130" s="51"/>
      <c r="AF130" s="51"/>
      <c r="AG130" s="51"/>
      <c r="AH130" s="51"/>
      <c r="AI130" s="51"/>
      <c r="AJ130" s="51"/>
      <c r="AK130" s="51"/>
      <c r="AL130" s="51"/>
      <c r="AM130" s="51"/>
      <c r="AN130" s="51"/>
      <c r="AO130" s="51"/>
      <c r="AP130" s="51"/>
      <c r="AQ130" s="51"/>
      <c r="AR130" s="51"/>
    </row>
    <row r="131" spans="1:44">
      <c r="A131" s="51"/>
      <c r="B131" s="51"/>
      <c r="C131" s="51"/>
      <c r="D131" s="51"/>
      <c r="E131" s="51"/>
      <c r="F131" s="51"/>
      <c r="G131" s="51"/>
      <c r="H131" s="51"/>
      <c r="I131" s="51"/>
      <c r="J131" s="51"/>
      <c r="K131" s="51"/>
      <c r="L131" s="51"/>
      <c r="M131" s="51"/>
      <c r="N131" s="51"/>
      <c r="O131" s="51"/>
      <c r="P131" s="51"/>
      <c r="Q131" s="51"/>
      <c r="Z131" s="51"/>
      <c r="AA131" s="51"/>
      <c r="AB131" s="51"/>
      <c r="AC131" s="51"/>
      <c r="AD131" s="51"/>
      <c r="AE131" s="51"/>
      <c r="AF131" s="51"/>
      <c r="AG131" s="51"/>
      <c r="AH131" s="51"/>
      <c r="AI131" s="51"/>
      <c r="AJ131" s="51"/>
      <c r="AK131" s="51"/>
      <c r="AL131" s="51"/>
      <c r="AM131" s="51"/>
      <c r="AN131" s="51"/>
      <c r="AO131" s="51"/>
      <c r="AP131" s="51"/>
      <c r="AQ131" s="51"/>
      <c r="AR131" s="51"/>
    </row>
    <row r="132" spans="1:44">
      <c r="A132" s="51"/>
      <c r="B132" s="51"/>
      <c r="C132" s="51"/>
      <c r="D132" s="51"/>
      <c r="E132" s="51"/>
      <c r="F132" s="51"/>
      <c r="G132" s="51"/>
      <c r="H132" s="51"/>
      <c r="I132" s="51"/>
      <c r="J132" s="51"/>
      <c r="K132" s="51"/>
      <c r="L132" s="51"/>
      <c r="M132" s="51"/>
      <c r="N132" s="51"/>
      <c r="O132" s="51"/>
      <c r="P132" s="51"/>
      <c r="Q132" s="51"/>
      <c r="Z132" s="51"/>
      <c r="AA132" s="51"/>
      <c r="AB132" s="51"/>
      <c r="AC132" s="51"/>
      <c r="AD132" s="51"/>
      <c r="AE132" s="51"/>
      <c r="AF132" s="51"/>
      <c r="AG132" s="51"/>
      <c r="AH132" s="51"/>
      <c r="AI132" s="51"/>
      <c r="AJ132" s="51"/>
      <c r="AK132" s="51"/>
      <c r="AL132" s="51"/>
      <c r="AM132" s="51"/>
      <c r="AN132" s="51"/>
      <c r="AO132" s="51"/>
      <c r="AP132" s="51"/>
      <c r="AQ132" s="51"/>
      <c r="AR132" s="51"/>
    </row>
    <row r="133" spans="1:44">
      <c r="A133" s="51"/>
      <c r="B133" s="51"/>
      <c r="C133" s="51"/>
      <c r="D133" s="51"/>
      <c r="E133" s="51"/>
      <c r="F133" s="51"/>
      <c r="G133" s="51"/>
      <c r="H133" s="51"/>
      <c r="I133" s="51"/>
      <c r="J133" s="51"/>
      <c r="K133" s="51"/>
      <c r="L133" s="51"/>
      <c r="M133" s="51"/>
      <c r="N133" s="51"/>
      <c r="O133" s="51"/>
      <c r="P133" s="51"/>
      <c r="Q133" s="51"/>
      <c r="Z133" s="51"/>
      <c r="AA133" s="51"/>
      <c r="AB133" s="51"/>
      <c r="AC133" s="51"/>
      <c r="AD133" s="51"/>
      <c r="AE133" s="51"/>
      <c r="AF133" s="51"/>
      <c r="AG133" s="51"/>
      <c r="AH133" s="51"/>
      <c r="AI133" s="51"/>
      <c r="AJ133" s="51"/>
      <c r="AK133" s="51"/>
      <c r="AL133" s="51"/>
      <c r="AM133" s="51"/>
      <c r="AN133" s="51"/>
      <c r="AO133" s="51"/>
      <c r="AP133" s="51"/>
      <c r="AQ133" s="51"/>
      <c r="AR133" s="51"/>
    </row>
    <row r="134" spans="1:44">
      <c r="A134" s="51"/>
      <c r="B134" s="51"/>
      <c r="C134" s="51"/>
      <c r="D134" s="51"/>
      <c r="E134" s="51"/>
      <c r="F134" s="51"/>
      <c r="G134" s="51"/>
      <c r="H134" s="51"/>
      <c r="I134" s="51"/>
      <c r="J134" s="51"/>
      <c r="K134" s="51"/>
      <c r="L134" s="51"/>
      <c r="M134" s="51"/>
      <c r="N134" s="51"/>
      <c r="O134" s="51"/>
      <c r="P134" s="51"/>
      <c r="Q134" s="51"/>
      <c r="Z134" s="51"/>
      <c r="AA134" s="51"/>
      <c r="AB134" s="51"/>
      <c r="AC134" s="51"/>
      <c r="AD134" s="51"/>
      <c r="AE134" s="51"/>
      <c r="AF134" s="51"/>
      <c r="AG134" s="51"/>
      <c r="AH134" s="51"/>
      <c r="AI134" s="51"/>
      <c r="AJ134" s="51"/>
      <c r="AK134" s="51"/>
      <c r="AL134" s="51"/>
      <c r="AM134" s="51"/>
      <c r="AN134" s="51"/>
      <c r="AO134" s="51"/>
      <c r="AP134" s="51"/>
      <c r="AQ134" s="51"/>
      <c r="AR134" s="51"/>
    </row>
    <row r="135" spans="1:44">
      <c r="A135" s="51"/>
      <c r="B135" s="51"/>
      <c r="C135" s="51"/>
      <c r="D135" s="51"/>
      <c r="E135" s="51"/>
      <c r="F135" s="51"/>
      <c r="G135" s="51"/>
      <c r="H135" s="51"/>
      <c r="I135" s="51"/>
      <c r="J135" s="51"/>
      <c r="K135" s="51"/>
      <c r="L135" s="51"/>
      <c r="M135" s="51"/>
      <c r="N135" s="51"/>
      <c r="O135" s="51"/>
      <c r="P135" s="51"/>
      <c r="Q135" s="51"/>
      <c r="Z135" s="51"/>
      <c r="AA135" s="51"/>
      <c r="AB135" s="51"/>
      <c r="AC135" s="51"/>
      <c r="AD135" s="51"/>
      <c r="AE135" s="51"/>
      <c r="AF135" s="51"/>
      <c r="AG135" s="51"/>
      <c r="AH135" s="51"/>
      <c r="AI135" s="51"/>
      <c r="AJ135" s="51"/>
      <c r="AK135" s="51"/>
      <c r="AL135" s="51"/>
      <c r="AM135" s="51"/>
      <c r="AN135" s="51"/>
      <c r="AO135" s="51"/>
      <c r="AP135" s="51"/>
      <c r="AQ135" s="51"/>
      <c r="AR135" s="51"/>
    </row>
    <row r="136" spans="1:44">
      <c r="A136" s="51"/>
      <c r="B136" s="51"/>
      <c r="C136" s="51"/>
      <c r="D136" s="51"/>
      <c r="E136" s="51"/>
      <c r="F136" s="51"/>
      <c r="G136" s="51"/>
      <c r="H136" s="51"/>
      <c r="I136" s="51"/>
      <c r="J136" s="51"/>
      <c r="K136" s="51"/>
      <c r="L136" s="51"/>
      <c r="M136" s="51"/>
      <c r="N136" s="51"/>
      <c r="O136" s="51"/>
      <c r="P136" s="51"/>
      <c r="Q136" s="51"/>
      <c r="Z136" s="51"/>
      <c r="AA136" s="51"/>
      <c r="AB136" s="51"/>
      <c r="AC136" s="51"/>
      <c r="AD136" s="51"/>
      <c r="AE136" s="51"/>
      <c r="AF136" s="51"/>
      <c r="AG136" s="51"/>
      <c r="AH136" s="51"/>
      <c r="AI136" s="51"/>
      <c r="AJ136" s="51"/>
      <c r="AK136" s="51"/>
      <c r="AL136" s="51"/>
      <c r="AM136" s="51"/>
      <c r="AN136" s="51"/>
      <c r="AO136" s="51"/>
      <c r="AP136" s="51"/>
      <c r="AQ136" s="51"/>
      <c r="AR136" s="51"/>
    </row>
    <row r="137" spans="1:44">
      <c r="A137" s="51"/>
      <c r="B137" s="51"/>
      <c r="C137" s="51"/>
      <c r="D137" s="51"/>
      <c r="E137" s="51"/>
      <c r="F137" s="51"/>
      <c r="G137" s="51"/>
      <c r="H137" s="51"/>
      <c r="I137" s="51"/>
      <c r="J137" s="51"/>
      <c r="K137" s="51"/>
      <c r="L137" s="51"/>
      <c r="M137" s="51"/>
      <c r="N137" s="51"/>
      <c r="O137" s="51"/>
      <c r="P137" s="51"/>
      <c r="Q137" s="51"/>
      <c r="Z137" s="51"/>
      <c r="AA137" s="51"/>
      <c r="AB137" s="51"/>
      <c r="AC137" s="51"/>
      <c r="AD137" s="51"/>
      <c r="AE137" s="51"/>
      <c r="AF137" s="51"/>
      <c r="AG137" s="51"/>
      <c r="AH137" s="51"/>
      <c r="AI137" s="51"/>
      <c r="AJ137" s="51"/>
      <c r="AK137" s="51"/>
      <c r="AL137" s="51"/>
      <c r="AM137" s="51"/>
      <c r="AN137" s="51"/>
      <c r="AO137" s="51"/>
      <c r="AP137" s="51"/>
      <c r="AQ137" s="51"/>
      <c r="AR137" s="51"/>
    </row>
    <row r="138" spans="1:44">
      <c r="A138" s="51"/>
      <c r="B138" s="51"/>
      <c r="C138" s="51"/>
      <c r="D138" s="51"/>
      <c r="E138" s="51"/>
      <c r="F138" s="51"/>
      <c r="G138" s="51"/>
      <c r="H138" s="51"/>
      <c r="I138" s="51"/>
      <c r="J138" s="51"/>
      <c r="K138" s="51"/>
      <c r="L138" s="51"/>
      <c r="M138" s="51"/>
      <c r="N138" s="51"/>
      <c r="O138" s="51"/>
      <c r="P138" s="51"/>
      <c r="Q138" s="51"/>
      <c r="Z138" s="51"/>
      <c r="AA138" s="51"/>
      <c r="AB138" s="51"/>
      <c r="AC138" s="51"/>
      <c r="AD138" s="51"/>
      <c r="AE138" s="51"/>
      <c r="AF138" s="51"/>
      <c r="AG138" s="51"/>
      <c r="AH138" s="51"/>
      <c r="AI138" s="51"/>
      <c r="AJ138" s="51"/>
      <c r="AK138" s="51"/>
      <c r="AL138" s="51"/>
      <c r="AM138" s="51"/>
      <c r="AN138" s="51"/>
      <c r="AO138" s="51"/>
      <c r="AP138" s="51"/>
      <c r="AQ138" s="51"/>
      <c r="AR138" s="51"/>
    </row>
    <row r="139" spans="1:44">
      <c r="A139" s="51"/>
      <c r="B139" s="51"/>
      <c r="C139" s="51"/>
      <c r="D139" s="51"/>
      <c r="E139" s="51"/>
      <c r="F139" s="51"/>
      <c r="G139" s="51"/>
      <c r="H139" s="51"/>
      <c r="I139" s="51"/>
      <c r="J139" s="51"/>
      <c r="K139" s="51"/>
      <c r="L139" s="51"/>
      <c r="M139" s="51"/>
      <c r="N139" s="51"/>
      <c r="O139" s="51"/>
      <c r="P139" s="51"/>
      <c r="Q139" s="51"/>
      <c r="Z139" s="51"/>
      <c r="AA139" s="51"/>
      <c r="AB139" s="51"/>
      <c r="AC139" s="51"/>
      <c r="AD139" s="51"/>
      <c r="AE139" s="51"/>
      <c r="AF139" s="51"/>
      <c r="AG139" s="51"/>
      <c r="AH139" s="51"/>
      <c r="AI139" s="51"/>
      <c r="AJ139" s="51"/>
      <c r="AK139" s="51"/>
      <c r="AL139" s="51"/>
      <c r="AM139" s="51"/>
      <c r="AN139" s="51"/>
      <c r="AO139" s="51"/>
      <c r="AP139" s="51"/>
      <c r="AQ139" s="51"/>
      <c r="AR139" s="51"/>
    </row>
    <row r="140" spans="1:44">
      <c r="A140" s="51"/>
      <c r="B140" s="51"/>
      <c r="C140" s="51"/>
      <c r="D140" s="51"/>
      <c r="E140" s="51"/>
      <c r="F140" s="51"/>
      <c r="G140" s="51"/>
      <c r="H140" s="51"/>
      <c r="I140" s="51"/>
      <c r="J140" s="51"/>
      <c r="K140" s="51"/>
      <c r="L140" s="51"/>
      <c r="M140" s="51"/>
      <c r="N140" s="51"/>
      <c r="O140" s="51"/>
      <c r="P140" s="51"/>
      <c r="Q140" s="51"/>
      <c r="Z140" s="51"/>
      <c r="AA140" s="51"/>
      <c r="AB140" s="51"/>
      <c r="AC140" s="51"/>
      <c r="AD140" s="51"/>
      <c r="AE140" s="51"/>
      <c r="AF140" s="51"/>
      <c r="AG140" s="51"/>
      <c r="AH140" s="51"/>
      <c r="AI140" s="51"/>
      <c r="AJ140" s="51"/>
      <c r="AK140" s="51"/>
      <c r="AL140" s="51"/>
      <c r="AM140" s="51"/>
      <c r="AN140" s="51"/>
      <c r="AO140" s="51"/>
      <c r="AP140" s="51"/>
      <c r="AQ140" s="51"/>
      <c r="AR140" s="51"/>
    </row>
    <row r="141" spans="1:44">
      <c r="A141" s="51"/>
      <c r="B141" s="51"/>
      <c r="C141" s="51"/>
      <c r="D141" s="51"/>
      <c r="E141" s="51"/>
      <c r="F141" s="51"/>
      <c r="G141" s="51"/>
      <c r="H141" s="51"/>
      <c r="I141" s="51"/>
      <c r="J141" s="51"/>
      <c r="K141" s="51"/>
      <c r="L141" s="51"/>
      <c r="M141" s="51"/>
      <c r="N141" s="51"/>
      <c r="O141" s="51"/>
      <c r="P141" s="51"/>
      <c r="Q141" s="51"/>
      <c r="Z141" s="51"/>
      <c r="AA141" s="51"/>
      <c r="AB141" s="51"/>
      <c r="AC141" s="51"/>
      <c r="AD141" s="51"/>
      <c r="AE141" s="51"/>
      <c r="AF141" s="51"/>
      <c r="AG141" s="51"/>
      <c r="AH141" s="51"/>
      <c r="AI141" s="51"/>
      <c r="AJ141" s="51"/>
      <c r="AK141" s="51"/>
      <c r="AL141" s="51"/>
      <c r="AM141" s="51"/>
      <c r="AN141" s="51"/>
      <c r="AO141" s="51"/>
      <c r="AP141" s="51"/>
      <c r="AQ141" s="51"/>
      <c r="AR141" s="51"/>
    </row>
    <row r="142" spans="1:44">
      <c r="A142" s="51"/>
      <c r="B142" s="51"/>
      <c r="C142" s="51"/>
      <c r="D142" s="51"/>
      <c r="E142" s="51"/>
      <c r="F142" s="51"/>
      <c r="G142" s="51"/>
      <c r="H142" s="51"/>
      <c r="I142" s="51"/>
      <c r="J142" s="51"/>
      <c r="K142" s="51"/>
      <c r="L142" s="51"/>
      <c r="M142" s="51"/>
      <c r="N142" s="51"/>
      <c r="O142" s="51"/>
      <c r="P142" s="51"/>
      <c r="Q142" s="51"/>
      <c r="Z142" s="51"/>
      <c r="AA142" s="51"/>
      <c r="AB142" s="51"/>
      <c r="AC142" s="51"/>
      <c r="AD142" s="51"/>
      <c r="AE142" s="51"/>
      <c r="AF142" s="51"/>
      <c r="AG142" s="51"/>
      <c r="AH142" s="51"/>
      <c r="AI142" s="51"/>
      <c r="AJ142" s="51"/>
      <c r="AK142" s="51"/>
      <c r="AL142" s="51"/>
      <c r="AM142" s="51"/>
      <c r="AN142" s="51"/>
      <c r="AO142" s="51"/>
      <c r="AP142" s="51"/>
      <c r="AQ142" s="51"/>
      <c r="AR142" s="51"/>
    </row>
    <row r="143" spans="1:44">
      <c r="A143" s="51"/>
      <c r="B143" s="51"/>
      <c r="C143" s="51"/>
      <c r="D143" s="51"/>
      <c r="E143" s="51"/>
      <c r="F143" s="51"/>
      <c r="G143" s="51"/>
      <c r="H143" s="51"/>
      <c r="I143" s="51"/>
      <c r="J143" s="51"/>
      <c r="K143" s="51"/>
      <c r="L143" s="51"/>
      <c r="M143" s="51"/>
      <c r="N143" s="51"/>
      <c r="O143" s="51"/>
      <c r="P143" s="51"/>
      <c r="Q143" s="51"/>
      <c r="Z143" s="51"/>
      <c r="AA143" s="51"/>
      <c r="AB143" s="51"/>
      <c r="AC143" s="51"/>
      <c r="AD143" s="51"/>
      <c r="AE143" s="51"/>
      <c r="AF143" s="51"/>
      <c r="AG143" s="51"/>
      <c r="AH143" s="51"/>
      <c r="AI143" s="51"/>
      <c r="AJ143" s="51"/>
      <c r="AK143" s="51"/>
      <c r="AL143" s="51"/>
      <c r="AM143" s="51"/>
      <c r="AN143" s="51"/>
      <c r="AO143" s="51"/>
      <c r="AP143" s="51"/>
      <c r="AQ143" s="51"/>
      <c r="AR143" s="51"/>
    </row>
    <row r="144" spans="1:44">
      <c r="A144" s="51"/>
      <c r="B144" s="51"/>
      <c r="C144" s="51"/>
      <c r="D144" s="51"/>
      <c r="E144" s="51"/>
      <c r="F144" s="51"/>
      <c r="G144" s="51"/>
      <c r="H144" s="51"/>
      <c r="I144" s="51"/>
      <c r="J144" s="51"/>
      <c r="K144" s="51"/>
      <c r="L144" s="51"/>
      <c r="M144" s="51"/>
      <c r="N144" s="51"/>
      <c r="O144" s="51"/>
      <c r="P144" s="51"/>
      <c r="Q144" s="51"/>
      <c r="Z144" s="51"/>
      <c r="AA144" s="51"/>
      <c r="AB144" s="51"/>
      <c r="AC144" s="51"/>
      <c r="AD144" s="51"/>
      <c r="AE144" s="51"/>
      <c r="AF144" s="51"/>
      <c r="AG144" s="51"/>
      <c r="AH144" s="51"/>
      <c r="AI144" s="51"/>
      <c r="AJ144" s="51"/>
      <c r="AK144" s="51"/>
      <c r="AL144" s="51"/>
      <c r="AM144" s="51"/>
      <c r="AN144" s="51"/>
      <c r="AO144" s="51"/>
      <c r="AP144" s="51"/>
      <c r="AQ144" s="51"/>
      <c r="AR144" s="51"/>
    </row>
    <row r="145" spans="1:44">
      <c r="A145" s="51"/>
      <c r="B145" s="51"/>
      <c r="C145" s="51"/>
      <c r="D145" s="51"/>
      <c r="E145" s="51"/>
      <c r="F145" s="51"/>
      <c r="G145" s="51"/>
      <c r="H145" s="51"/>
      <c r="I145" s="51"/>
      <c r="J145" s="51"/>
      <c r="K145" s="51"/>
      <c r="L145" s="51"/>
      <c r="M145" s="51"/>
      <c r="N145" s="51"/>
      <c r="O145" s="51"/>
      <c r="P145" s="51"/>
      <c r="Q145" s="51"/>
      <c r="Z145" s="51"/>
      <c r="AA145" s="51"/>
      <c r="AB145" s="51"/>
      <c r="AC145" s="51"/>
      <c r="AD145" s="51"/>
      <c r="AE145" s="51"/>
      <c r="AF145" s="51"/>
      <c r="AG145" s="51"/>
      <c r="AH145" s="51"/>
      <c r="AI145" s="51"/>
      <c r="AJ145" s="51"/>
      <c r="AK145" s="51"/>
      <c r="AL145" s="51"/>
      <c r="AM145" s="51"/>
      <c r="AN145" s="51"/>
      <c r="AO145" s="51"/>
      <c r="AP145" s="51"/>
      <c r="AQ145" s="51"/>
      <c r="AR145" s="51"/>
    </row>
    <row r="146" spans="1:44">
      <c r="A146" s="51"/>
      <c r="B146" s="51"/>
      <c r="C146" s="51"/>
      <c r="D146" s="51"/>
      <c r="E146" s="51"/>
      <c r="F146" s="51"/>
      <c r="G146" s="51"/>
      <c r="H146" s="51"/>
      <c r="I146" s="51"/>
      <c r="J146" s="51"/>
      <c r="K146" s="51"/>
      <c r="L146" s="51"/>
      <c r="M146" s="51"/>
      <c r="N146" s="51"/>
      <c r="O146" s="51"/>
      <c r="P146" s="51"/>
      <c r="Q146" s="51"/>
      <c r="Z146" s="51"/>
      <c r="AA146" s="51"/>
      <c r="AB146" s="51"/>
      <c r="AC146" s="51"/>
      <c r="AD146" s="51"/>
      <c r="AE146" s="51"/>
      <c r="AF146" s="51"/>
      <c r="AG146" s="51"/>
      <c r="AH146" s="51"/>
      <c r="AI146" s="51"/>
      <c r="AJ146" s="51"/>
      <c r="AK146" s="51"/>
      <c r="AL146" s="51"/>
      <c r="AM146" s="51"/>
      <c r="AN146" s="51"/>
      <c r="AO146" s="51"/>
      <c r="AP146" s="51"/>
      <c r="AQ146" s="51"/>
      <c r="AR146" s="51"/>
    </row>
    <row r="147" spans="1:44">
      <c r="A147" s="51"/>
      <c r="B147" s="51"/>
      <c r="C147" s="51"/>
      <c r="D147" s="51"/>
      <c r="E147" s="51"/>
      <c r="F147" s="51"/>
      <c r="G147" s="51"/>
      <c r="H147" s="51"/>
      <c r="I147" s="51"/>
      <c r="J147" s="51"/>
      <c r="K147" s="51"/>
      <c r="L147" s="51"/>
      <c r="M147" s="51"/>
      <c r="N147" s="51"/>
      <c r="O147" s="51"/>
      <c r="P147" s="51"/>
      <c r="Q147" s="51"/>
      <c r="Z147" s="51"/>
      <c r="AA147" s="51"/>
      <c r="AB147" s="51"/>
      <c r="AC147" s="51"/>
      <c r="AD147" s="51"/>
      <c r="AE147" s="51"/>
      <c r="AF147" s="51"/>
      <c r="AG147" s="51"/>
      <c r="AH147" s="51"/>
      <c r="AI147" s="51"/>
      <c r="AJ147" s="51"/>
      <c r="AK147" s="51"/>
      <c r="AL147" s="51"/>
      <c r="AM147" s="51"/>
      <c r="AN147" s="51"/>
      <c r="AO147" s="51"/>
      <c r="AP147" s="51"/>
      <c r="AQ147" s="51"/>
      <c r="AR147" s="51"/>
    </row>
    <row r="148" spans="1:44">
      <c r="A148" s="51"/>
      <c r="B148" s="51"/>
      <c r="C148" s="51"/>
      <c r="D148" s="51"/>
      <c r="E148" s="51"/>
      <c r="F148" s="51"/>
      <c r="G148" s="51"/>
      <c r="H148" s="51"/>
      <c r="I148" s="51"/>
      <c r="J148" s="51"/>
      <c r="K148" s="51"/>
      <c r="L148" s="51"/>
      <c r="M148" s="51"/>
      <c r="N148" s="51"/>
      <c r="O148" s="51"/>
      <c r="P148" s="51"/>
      <c r="Q148" s="51"/>
      <c r="Z148" s="51"/>
      <c r="AA148" s="51"/>
      <c r="AB148" s="51"/>
      <c r="AC148" s="51"/>
      <c r="AD148" s="51"/>
      <c r="AE148" s="51"/>
      <c r="AF148" s="51"/>
      <c r="AG148" s="51"/>
      <c r="AH148" s="51"/>
      <c r="AI148" s="51"/>
      <c r="AJ148" s="51"/>
      <c r="AK148" s="51"/>
      <c r="AL148" s="51"/>
      <c r="AM148" s="51"/>
      <c r="AN148" s="51"/>
      <c r="AO148" s="51"/>
      <c r="AP148" s="51"/>
      <c r="AQ148" s="51"/>
      <c r="AR148" s="51"/>
    </row>
    <row r="149" spans="1:44">
      <c r="A149" s="51"/>
      <c r="B149" s="51"/>
      <c r="C149" s="51"/>
      <c r="D149" s="51"/>
      <c r="E149" s="51"/>
      <c r="F149" s="51"/>
      <c r="G149" s="51"/>
      <c r="H149" s="51"/>
      <c r="I149" s="51"/>
      <c r="J149" s="51"/>
      <c r="K149" s="51"/>
      <c r="L149" s="51"/>
      <c r="M149" s="51"/>
      <c r="N149" s="51"/>
      <c r="O149" s="51"/>
      <c r="P149" s="51"/>
      <c r="Q149" s="51"/>
      <c r="Z149" s="51"/>
      <c r="AA149" s="51"/>
      <c r="AB149" s="51"/>
      <c r="AC149" s="51"/>
      <c r="AD149" s="51"/>
      <c r="AE149" s="51"/>
      <c r="AF149" s="51"/>
      <c r="AG149" s="51"/>
      <c r="AH149" s="51"/>
      <c r="AI149" s="51"/>
      <c r="AJ149" s="51"/>
      <c r="AK149" s="51"/>
      <c r="AL149" s="51"/>
      <c r="AM149" s="51"/>
      <c r="AN149" s="51"/>
      <c r="AO149" s="51"/>
      <c r="AP149" s="51"/>
      <c r="AQ149" s="51"/>
      <c r="AR149" s="51"/>
    </row>
    <row r="150" spans="1:44">
      <c r="A150" s="51"/>
      <c r="B150" s="51"/>
      <c r="C150" s="51"/>
      <c r="D150" s="51"/>
      <c r="E150" s="51"/>
      <c r="F150" s="51"/>
      <c r="G150" s="51"/>
      <c r="H150" s="51"/>
      <c r="I150" s="51"/>
      <c r="J150" s="51"/>
      <c r="K150" s="51"/>
      <c r="L150" s="51"/>
      <c r="M150" s="51"/>
      <c r="N150" s="51"/>
      <c r="O150" s="51"/>
      <c r="P150" s="51"/>
      <c r="Q150" s="51"/>
      <c r="Z150" s="51"/>
      <c r="AA150" s="51"/>
      <c r="AB150" s="51"/>
      <c r="AC150" s="51"/>
      <c r="AD150" s="51"/>
      <c r="AE150" s="51"/>
      <c r="AF150" s="51"/>
      <c r="AG150" s="51"/>
      <c r="AH150" s="51"/>
    </row>
    <row r="151" spans="1:44">
      <c r="A151" s="51"/>
      <c r="B151" s="51"/>
      <c r="C151" s="51"/>
      <c r="D151" s="51"/>
      <c r="E151" s="51"/>
      <c r="F151" s="51"/>
      <c r="G151" s="51"/>
      <c r="H151" s="51"/>
      <c r="I151" s="51"/>
      <c r="J151" s="51"/>
      <c r="K151" s="51"/>
      <c r="L151" s="51"/>
      <c r="M151" s="51"/>
      <c r="N151" s="51"/>
      <c r="O151" s="51"/>
      <c r="P151" s="51"/>
      <c r="Q151" s="51"/>
      <c r="Z151" s="51"/>
      <c r="AA151" s="51"/>
      <c r="AB151" s="51"/>
      <c r="AC151" s="51"/>
      <c r="AD151" s="51"/>
      <c r="AE151" s="51"/>
      <c r="AF151" s="51"/>
      <c r="AG151" s="51"/>
      <c r="AH151" s="51"/>
    </row>
    <row r="152" spans="1:44">
      <c r="A152" s="51"/>
      <c r="B152" s="51"/>
      <c r="C152" s="51"/>
      <c r="D152" s="51"/>
      <c r="E152" s="51"/>
      <c r="F152" s="51"/>
      <c r="G152" s="51"/>
      <c r="H152" s="51"/>
      <c r="I152" s="51"/>
      <c r="J152" s="51"/>
      <c r="K152" s="51"/>
      <c r="L152" s="51"/>
      <c r="M152" s="51"/>
      <c r="N152" s="51"/>
      <c r="O152" s="51"/>
      <c r="P152" s="51"/>
      <c r="Q152" s="51"/>
      <c r="Z152" s="51"/>
      <c r="AA152" s="51"/>
      <c r="AB152" s="51"/>
      <c r="AC152" s="51"/>
      <c r="AD152" s="51"/>
      <c r="AE152" s="51"/>
      <c r="AF152" s="51"/>
      <c r="AG152" s="51"/>
      <c r="AH152" s="51"/>
    </row>
    <row r="153" spans="1:44">
      <c r="A153" s="51"/>
      <c r="B153" s="51"/>
      <c r="C153" s="51"/>
      <c r="D153" s="51"/>
      <c r="E153" s="51"/>
      <c r="F153" s="51"/>
      <c r="G153" s="51"/>
      <c r="H153" s="51"/>
      <c r="I153" s="51"/>
      <c r="J153" s="51"/>
      <c r="K153" s="51"/>
      <c r="L153" s="51"/>
      <c r="M153" s="51"/>
      <c r="N153" s="51"/>
      <c r="O153" s="51"/>
      <c r="P153" s="51"/>
      <c r="Q153" s="51"/>
      <c r="Z153" s="51"/>
      <c r="AA153" s="51"/>
      <c r="AB153" s="51"/>
      <c r="AC153" s="51"/>
      <c r="AD153" s="51"/>
      <c r="AE153" s="51"/>
      <c r="AF153" s="51"/>
      <c r="AG153" s="51"/>
      <c r="AH153" s="51"/>
    </row>
    <row r="154" spans="1:44">
      <c r="A154" s="51"/>
      <c r="B154" s="51"/>
      <c r="C154" s="51"/>
      <c r="D154" s="51"/>
      <c r="E154" s="51"/>
      <c r="F154" s="51"/>
      <c r="G154" s="51"/>
      <c r="H154" s="51"/>
      <c r="I154" s="51"/>
      <c r="J154" s="51"/>
      <c r="K154" s="51"/>
      <c r="L154" s="51"/>
      <c r="M154" s="51"/>
      <c r="N154" s="51"/>
      <c r="O154" s="51"/>
      <c r="P154" s="51"/>
      <c r="Q154" s="51"/>
      <c r="Z154" s="51"/>
      <c r="AA154" s="51"/>
      <c r="AB154" s="51"/>
      <c r="AC154" s="51"/>
      <c r="AD154" s="51"/>
      <c r="AE154" s="51"/>
      <c r="AF154" s="51"/>
      <c r="AG154" s="51"/>
      <c r="AH154" s="51"/>
    </row>
    <row r="155" spans="1:44">
      <c r="A155" s="51"/>
      <c r="B155" s="51"/>
      <c r="C155" s="51"/>
      <c r="D155" s="51"/>
      <c r="E155" s="51"/>
      <c r="F155" s="51"/>
      <c r="G155" s="51"/>
      <c r="H155" s="51"/>
      <c r="I155" s="51"/>
      <c r="J155" s="51"/>
      <c r="K155" s="51"/>
      <c r="L155" s="51"/>
      <c r="M155" s="51"/>
      <c r="N155" s="51"/>
      <c r="O155" s="51"/>
      <c r="P155" s="51"/>
      <c r="Q155" s="51"/>
      <c r="Z155" s="51"/>
      <c r="AA155" s="51"/>
      <c r="AB155" s="51"/>
      <c r="AC155" s="51"/>
      <c r="AD155" s="51"/>
      <c r="AE155" s="51"/>
      <c r="AF155" s="51"/>
      <c r="AG155" s="51"/>
      <c r="AH155" s="51"/>
    </row>
    <row r="156" spans="1:44">
      <c r="A156" s="51"/>
      <c r="B156" s="51"/>
      <c r="C156" s="51"/>
      <c r="D156" s="51"/>
      <c r="E156" s="51"/>
      <c r="F156" s="51"/>
      <c r="G156" s="51"/>
      <c r="H156" s="51"/>
      <c r="I156" s="51"/>
      <c r="J156" s="51"/>
      <c r="K156" s="51"/>
      <c r="L156" s="51"/>
      <c r="M156" s="51"/>
      <c r="N156" s="51"/>
      <c r="O156" s="51"/>
      <c r="P156" s="51"/>
      <c r="Q156" s="51"/>
      <c r="Z156" s="51"/>
      <c r="AA156" s="51"/>
      <c r="AB156" s="51"/>
      <c r="AC156" s="51"/>
      <c r="AD156" s="51"/>
      <c r="AE156" s="51"/>
      <c r="AF156" s="51"/>
      <c r="AG156" s="51"/>
      <c r="AH156" s="51"/>
    </row>
    <row r="157" spans="1:44">
      <c r="A157" s="51"/>
      <c r="B157" s="51"/>
      <c r="C157" s="51"/>
      <c r="D157" s="51"/>
      <c r="E157" s="51"/>
      <c r="F157" s="51"/>
      <c r="G157" s="51"/>
      <c r="H157" s="51"/>
      <c r="I157" s="51"/>
      <c r="J157" s="51"/>
      <c r="K157" s="51"/>
      <c r="L157" s="51"/>
      <c r="M157" s="51"/>
      <c r="N157" s="51"/>
      <c r="O157" s="51"/>
      <c r="P157" s="51"/>
      <c r="Q157" s="51"/>
      <c r="Z157" s="51"/>
      <c r="AA157" s="51"/>
      <c r="AB157" s="51"/>
      <c r="AC157" s="51"/>
      <c r="AD157" s="51"/>
      <c r="AE157" s="51"/>
      <c r="AF157" s="51"/>
      <c r="AG157" s="51"/>
      <c r="AH157" s="51"/>
    </row>
    <row r="158" spans="1:44">
      <c r="A158" s="51"/>
      <c r="B158" s="51"/>
      <c r="C158" s="51"/>
      <c r="D158" s="51"/>
      <c r="E158" s="51"/>
      <c r="F158" s="51"/>
      <c r="G158" s="51"/>
      <c r="H158" s="51"/>
      <c r="I158" s="51"/>
      <c r="J158" s="51"/>
      <c r="K158" s="51"/>
      <c r="L158" s="51"/>
      <c r="M158" s="51"/>
      <c r="N158" s="51"/>
      <c r="O158" s="51"/>
      <c r="P158" s="51"/>
      <c r="Q158" s="51"/>
      <c r="Z158" s="51"/>
      <c r="AA158" s="51"/>
      <c r="AB158" s="51"/>
      <c r="AC158" s="51"/>
      <c r="AD158" s="51"/>
      <c r="AE158" s="51"/>
      <c r="AF158" s="51"/>
      <c r="AG158" s="51"/>
      <c r="AH158" s="51"/>
    </row>
    <row r="159" spans="1:44">
      <c r="P159" s="51"/>
      <c r="Q159" s="51"/>
      <c r="Z159" s="51"/>
      <c r="AA159" s="51"/>
      <c r="AB159" s="51"/>
      <c r="AC159" s="51"/>
      <c r="AD159" s="51"/>
      <c r="AE159" s="51"/>
      <c r="AF159" s="51"/>
      <c r="AG159" s="51"/>
      <c r="AH159" s="51"/>
    </row>
    <row r="160" spans="1:44">
      <c r="P160" s="51"/>
      <c r="Q160" s="51"/>
      <c r="Z160" s="51"/>
      <c r="AA160" s="51"/>
      <c r="AB160" s="51"/>
      <c r="AC160" s="51"/>
      <c r="AD160" s="51"/>
      <c r="AE160" s="51"/>
      <c r="AF160" s="51"/>
      <c r="AG160" s="51"/>
      <c r="AH160" s="51"/>
    </row>
    <row r="161" spans="16:44">
      <c r="P161" s="51"/>
      <c r="Q161" s="51"/>
      <c r="Z161" s="51"/>
      <c r="AA161" s="51"/>
      <c r="AB161" s="51"/>
      <c r="AC161" s="51"/>
      <c r="AD161" s="51"/>
      <c r="AE161" s="51"/>
      <c r="AF161" s="51"/>
      <c r="AG161" s="51"/>
      <c r="AH161" s="51"/>
    </row>
    <row r="162" spans="16:44">
      <c r="P162" s="51"/>
      <c r="Q162" s="51"/>
      <c r="Z162" s="51"/>
      <c r="AA162" s="51"/>
      <c r="AB162" s="51"/>
      <c r="AC162" s="51"/>
      <c r="AD162" s="51"/>
      <c r="AE162" s="51"/>
      <c r="AF162" s="51"/>
      <c r="AG162" s="51"/>
      <c r="AH162" s="51"/>
    </row>
    <row r="163" spans="16:44">
      <c r="P163" s="51"/>
      <c r="Q163" s="51"/>
      <c r="Z163" s="51"/>
      <c r="AA163" s="51"/>
      <c r="AB163" s="51"/>
      <c r="AC163" s="51"/>
      <c r="AD163" s="51"/>
      <c r="AE163" s="51"/>
      <c r="AF163" s="51"/>
      <c r="AG163" s="51"/>
      <c r="AH163" s="51"/>
    </row>
    <row r="164" spans="16:44">
      <c r="P164" s="51"/>
      <c r="Q164" s="51"/>
      <c r="Z164" s="51"/>
      <c r="AA164" s="51"/>
      <c r="AB164" s="51"/>
      <c r="AC164" s="51"/>
      <c r="AD164" s="51"/>
      <c r="AE164" s="51"/>
      <c r="AF164" s="51"/>
      <c r="AG164" s="51"/>
      <c r="AH164" s="51"/>
    </row>
    <row r="165" spans="16:44">
      <c r="P165" s="51"/>
      <c r="Q165" s="51"/>
      <c r="Z165" s="51"/>
      <c r="AA165" s="51"/>
      <c r="AB165" s="51"/>
      <c r="AC165" s="51"/>
      <c r="AD165" s="51"/>
      <c r="AE165" s="51"/>
      <c r="AF165" s="51"/>
      <c r="AG165" s="51"/>
      <c r="AH165" s="51"/>
    </row>
    <row r="166" spans="16:44">
      <c r="P166" s="51"/>
      <c r="Q166" s="51"/>
      <c r="Z166" s="51"/>
      <c r="AA166" s="51"/>
      <c r="AB166" s="51"/>
      <c r="AC166" s="51"/>
      <c r="AD166" s="51"/>
      <c r="AE166" s="51"/>
      <c r="AF166" s="51"/>
      <c r="AG166" s="51"/>
      <c r="AH166" s="51"/>
    </row>
    <row r="167" spans="16:44">
      <c r="P167" s="51"/>
      <c r="Q167" s="51"/>
      <c r="Z167" s="51"/>
      <c r="AA167" s="51"/>
      <c r="AB167" s="51"/>
      <c r="AC167" s="51"/>
      <c r="AD167" s="51"/>
      <c r="AE167" s="51"/>
      <c r="AF167" s="51"/>
      <c r="AG167" s="51"/>
      <c r="AH167" s="51"/>
    </row>
    <row r="168" spans="16:44">
      <c r="P168" s="51"/>
      <c r="Q168" s="51"/>
      <c r="Z168" s="51"/>
      <c r="AA168" s="51"/>
      <c r="AB168" s="51"/>
      <c r="AC168" s="51"/>
      <c r="AD168" s="51"/>
      <c r="AE168" s="51"/>
      <c r="AF168" s="51"/>
      <c r="AG168" s="51"/>
      <c r="AH168" s="51"/>
    </row>
    <row r="169" spans="16:44">
      <c r="P169" s="51"/>
      <c r="Q169" s="51"/>
      <c r="Z169" s="51"/>
      <c r="AA169" s="51"/>
      <c r="AB169" s="51"/>
      <c r="AC169" s="51"/>
      <c r="AD169" s="51"/>
      <c r="AE169" s="51"/>
      <c r="AF169" s="51"/>
      <c r="AG169" s="51"/>
      <c r="AH169" s="51"/>
    </row>
    <row r="170" spans="16:44">
      <c r="P170" s="51"/>
      <c r="Q170" s="51"/>
      <c r="Z170" s="51"/>
      <c r="AA170" s="51"/>
      <c r="AB170" s="51"/>
      <c r="AC170" s="51"/>
      <c r="AD170" s="51"/>
      <c r="AE170" s="51"/>
      <c r="AF170" s="51"/>
      <c r="AG170" s="51"/>
      <c r="AH170" s="51"/>
    </row>
    <row r="171" spans="16:44">
      <c r="P171" s="51"/>
      <c r="Q171" s="51"/>
      <c r="Z171" s="51"/>
      <c r="AA171" s="51"/>
      <c r="AB171" s="51"/>
      <c r="AC171" s="51"/>
      <c r="AD171" s="51"/>
      <c r="AE171" s="51"/>
      <c r="AF171" s="51"/>
      <c r="AG171" s="51"/>
      <c r="AH171" s="51"/>
    </row>
    <row r="172" spans="16:44">
      <c r="P172" s="51"/>
      <c r="Q172" s="51"/>
      <c r="Z172" s="51"/>
      <c r="AA172" s="51"/>
      <c r="AB172" s="51"/>
      <c r="AC172" s="51"/>
      <c r="AD172" s="51"/>
      <c r="AE172" s="51"/>
      <c r="AF172" s="51"/>
      <c r="AG172" s="51"/>
      <c r="AH172" s="51"/>
    </row>
    <row r="173" spans="16:44">
      <c r="P173" s="51"/>
      <c r="Q173" s="51"/>
      <c r="Z173" s="51"/>
      <c r="AA173" s="51"/>
      <c r="AB173" s="51"/>
      <c r="AC173" s="51"/>
      <c r="AD173" s="51"/>
      <c r="AE173" s="51"/>
      <c r="AF173" s="51"/>
      <c r="AG173" s="51"/>
      <c r="AH173" s="51"/>
    </row>
    <row r="174" spans="16:44">
      <c r="P174" s="51"/>
      <c r="Q174" s="51"/>
      <c r="Z174" s="51"/>
      <c r="AA174" s="51"/>
      <c r="AB174" s="51"/>
      <c r="AC174" s="51"/>
      <c r="AD174" s="51"/>
      <c r="AE174" s="51"/>
      <c r="AF174" s="51"/>
      <c r="AG174" s="51"/>
      <c r="AH174" s="51"/>
      <c r="AI174" s="51"/>
      <c r="AJ174" s="51"/>
      <c r="AK174" s="51"/>
      <c r="AL174" s="51"/>
      <c r="AM174" s="51"/>
      <c r="AN174" s="51"/>
      <c r="AO174" s="51"/>
      <c r="AP174" s="51"/>
      <c r="AQ174" s="51"/>
      <c r="AR174" s="51"/>
    </row>
    <row r="175" spans="16:44">
      <c r="Z175" s="51"/>
      <c r="AA175" s="51"/>
      <c r="AB175" s="51"/>
      <c r="AC175" s="51"/>
      <c r="AD175" s="51"/>
      <c r="AE175" s="51"/>
      <c r="AF175" s="51"/>
      <c r="AG175" s="51"/>
      <c r="AH175" s="51"/>
      <c r="AI175" s="51"/>
      <c r="AJ175" s="51"/>
      <c r="AK175" s="51"/>
      <c r="AL175" s="51"/>
      <c r="AM175" s="51"/>
      <c r="AN175" s="51"/>
      <c r="AO175" s="51"/>
      <c r="AP175" s="51"/>
      <c r="AQ175" s="51"/>
      <c r="AR175" s="51"/>
    </row>
    <row r="176" spans="16:44">
      <c r="Z176" s="51"/>
      <c r="AA176" s="51"/>
      <c r="AB176" s="51"/>
      <c r="AC176" s="51"/>
      <c r="AD176" s="51"/>
      <c r="AE176" s="51"/>
      <c r="AF176" s="51"/>
      <c r="AG176" s="51"/>
      <c r="AH176" s="51"/>
      <c r="AI176" s="51"/>
      <c r="AJ176" s="51"/>
      <c r="AK176" s="51"/>
      <c r="AL176" s="51"/>
      <c r="AM176" s="51"/>
      <c r="AN176" s="51"/>
      <c r="AO176" s="51"/>
      <c r="AP176" s="51"/>
      <c r="AQ176" s="51"/>
      <c r="AR176" s="51"/>
    </row>
    <row r="177" spans="26:44">
      <c r="Z177" s="51"/>
      <c r="AA177" s="51"/>
      <c r="AB177" s="51"/>
      <c r="AC177" s="51"/>
      <c r="AD177" s="51"/>
      <c r="AE177" s="51"/>
      <c r="AF177" s="51"/>
      <c r="AG177" s="51"/>
      <c r="AH177" s="51"/>
      <c r="AI177" s="51"/>
      <c r="AJ177" s="51"/>
      <c r="AK177" s="51"/>
      <c r="AL177" s="51"/>
      <c r="AM177" s="51"/>
      <c r="AN177" s="51"/>
      <c r="AO177" s="51"/>
      <c r="AP177" s="51"/>
      <c r="AQ177" s="51"/>
      <c r="AR177" s="51"/>
    </row>
    <row r="178" spans="26:44">
      <c r="Z178" s="51"/>
      <c r="AA178" s="51"/>
      <c r="AB178" s="51"/>
      <c r="AC178" s="51"/>
      <c r="AD178" s="51"/>
      <c r="AE178" s="51"/>
      <c r="AF178" s="51"/>
      <c r="AG178" s="51"/>
      <c r="AH178" s="51"/>
      <c r="AI178" s="51"/>
      <c r="AJ178" s="51"/>
      <c r="AK178" s="51"/>
      <c r="AL178" s="51"/>
      <c r="AM178" s="51"/>
      <c r="AN178" s="51"/>
      <c r="AO178" s="51"/>
      <c r="AP178" s="51"/>
      <c r="AQ178" s="51"/>
      <c r="AR178" s="51"/>
    </row>
    <row r="179" spans="26:44">
      <c r="Z179" s="51"/>
      <c r="AA179" s="51"/>
      <c r="AB179" s="51"/>
      <c r="AC179" s="51"/>
      <c r="AD179" s="51"/>
      <c r="AE179" s="51"/>
      <c r="AF179" s="51"/>
      <c r="AG179" s="51"/>
      <c r="AH179" s="51"/>
      <c r="AI179" s="51"/>
      <c r="AJ179" s="51"/>
      <c r="AK179" s="51"/>
      <c r="AL179" s="51"/>
      <c r="AM179" s="51"/>
      <c r="AN179" s="51"/>
      <c r="AO179" s="51"/>
      <c r="AP179" s="51"/>
      <c r="AQ179" s="51"/>
      <c r="AR179" s="51"/>
    </row>
    <row r="180" spans="26:44">
      <c r="Z180" s="51"/>
      <c r="AA180" s="51"/>
      <c r="AB180" s="51"/>
      <c r="AC180" s="51"/>
      <c r="AD180" s="51"/>
      <c r="AE180" s="51"/>
      <c r="AF180" s="51"/>
      <c r="AG180" s="51"/>
      <c r="AH180" s="51"/>
      <c r="AI180" s="51"/>
      <c r="AJ180" s="51"/>
      <c r="AK180" s="51"/>
      <c r="AL180" s="51"/>
      <c r="AM180" s="51"/>
      <c r="AN180" s="51"/>
      <c r="AO180" s="51"/>
      <c r="AP180" s="51"/>
      <c r="AQ180" s="51"/>
      <c r="AR180" s="51"/>
    </row>
    <row r="181" spans="26:44">
      <c r="Z181" s="51"/>
      <c r="AA181" s="51"/>
      <c r="AB181" s="51"/>
      <c r="AC181" s="51"/>
      <c r="AD181" s="51"/>
      <c r="AE181" s="51"/>
      <c r="AF181" s="51"/>
      <c r="AG181" s="51"/>
      <c r="AH181" s="51"/>
      <c r="AI181" s="51"/>
      <c r="AJ181" s="51"/>
      <c r="AK181" s="51"/>
      <c r="AL181" s="51"/>
      <c r="AM181" s="51"/>
      <c r="AN181" s="51"/>
      <c r="AO181" s="51"/>
      <c r="AP181" s="51"/>
      <c r="AQ181" s="51"/>
      <c r="AR181" s="51"/>
    </row>
    <row r="182" spans="26:44">
      <c r="Z182" s="51"/>
      <c r="AA182" s="51"/>
      <c r="AB182" s="51"/>
      <c r="AC182" s="51"/>
      <c r="AD182" s="51"/>
      <c r="AE182" s="51"/>
      <c r="AF182" s="51"/>
      <c r="AG182" s="51"/>
      <c r="AH182" s="51"/>
      <c r="AI182" s="51"/>
      <c r="AJ182" s="51"/>
      <c r="AK182" s="51"/>
      <c r="AL182" s="51"/>
      <c r="AM182" s="51"/>
      <c r="AN182" s="51"/>
      <c r="AO182" s="51"/>
      <c r="AP182" s="51"/>
      <c r="AQ182" s="51"/>
      <c r="AR182" s="51"/>
    </row>
    <row r="183" spans="26:44">
      <c r="Z183" s="51"/>
      <c r="AA183" s="51"/>
      <c r="AB183" s="51"/>
      <c r="AC183" s="51"/>
      <c r="AD183" s="51"/>
      <c r="AE183" s="51"/>
      <c r="AF183" s="51"/>
      <c r="AG183" s="51"/>
      <c r="AH183" s="51"/>
      <c r="AI183" s="51"/>
      <c r="AJ183" s="51"/>
      <c r="AK183" s="51"/>
      <c r="AL183" s="51"/>
      <c r="AM183" s="51"/>
      <c r="AN183" s="51"/>
      <c r="AO183" s="51"/>
      <c r="AP183" s="51"/>
      <c r="AQ183" s="51"/>
      <c r="AR183" s="51"/>
    </row>
    <row r="184" spans="26:44">
      <c r="Z184" s="51"/>
      <c r="AA184" s="51"/>
      <c r="AB184" s="51"/>
      <c r="AC184" s="51"/>
      <c r="AD184" s="51"/>
      <c r="AE184" s="51"/>
      <c r="AF184" s="51"/>
      <c r="AG184" s="51"/>
      <c r="AH184" s="51"/>
      <c r="AI184" s="51"/>
      <c r="AJ184" s="51"/>
      <c r="AK184" s="51"/>
      <c r="AL184" s="51"/>
      <c r="AM184" s="51"/>
      <c r="AN184" s="51"/>
      <c r="AO184" s="51"/>
      <c r="AP184" s="51"/>
      <c r="AQ184" s="51"/>
      <c r="AR184" s="51"/>
    </row>
    <row r="185" spans="26:44">
      <c r="Z185" s="51"/>
      <c r="AA185" s="51"/>
      <c r="AB185" s="51"/>
      <c r="AC185" s="51"/>
      <c r="AD185" s="51"/>
      <c r="AE185" s="51"/>
      <c r="AF185" s="51"/>
      <c r="AG185" s="51"/>
      <c r="AH185" s="51"/>
      <c r="AI185" s="51"/>
      <c r="AJ185" s="51"/>
      <c r="AK185" s="51"/>
      <c r="AL185" s="51"/>
      <c r="AM185" s="51"/>
      <c r="AN185" s="51"/>
      <c r="AO185" s="51"/>
      <c r="AP185" s="51"/>
      <c r="AQ185" s="51"/>
      <c r="AR185" s="51"/>
    </row>
    <row r="186" spans="26:44">
      <c r="Z186" s="51"/>
      <c r="AA186" s="51"/>
      <c r="AB186" s="51"/>
      <c r="AC186" s="51"/>
      <c r="AD186" s="51"/>
      <c r="AE186" s="51"/>
      <c r="AF186" s="51"/>
      <c r="AG186" s="51"/>
      <c r="AH186" s="51"/>
      <c r="AI186" s="51"/>
      <c r="AJ186" s="51"/>
      <c r="AK186" s="51"/>
      <c r="AL186" s="51"/>
      <c r="AM186" s="51"/>
      <c r="AN186" s="51"/>
      <c r="AO186" s="51"/>
      <c r="AP186" s="51"/>
      <c r="AQ186" s="51"/>
      <c r="AR186" s="51"/>
    </row>
    <row r="187" spans="26:44">
      <c r="Z187" s="51"/>
      <c r="AA187" s="51"/>
      <c r="AB187" s="51"/>
      <c r="AC187" s="51"/>
      <c r="AD187" s="51"/>
      <c r="AE187" s="51"/>
      <c r="AF187" s="51"/>
      <c r="AG187" s="51"/>
      <c r="AH187" s="51"/>
      <c r="AI187" s="51"/>
      <c r="AJ187" s="51"/>
      <c r="AK187" s="51"/>
      <c r="AL187" s="51"/>
      <c r="AM187" s="51"/>
      <c r="AN187" s="51"/>
      <c r="AO187" s="51"/>
      <c r="AP187" s="51"/>
      <c r="AQ187" s="51"/>
      <c r="AR187" s="51"/>
    </row>
    <row r="188" spans="26:44">
      <c r="Z188" s="51"/>
      <c r="AA188" s="51"/>
      <c r="AB188" s="51"/>
      <c r="AC188" s="51"/>
      <c r="AD188" s="51"/>
      <c r="AE188" s="51"/>
      <c r="AF188" s="51"/>
      <c r="AG188" s="51"/>
      <c r="AH188" s="51"/>
      <c r="AI188" s="51"/>
      <c r="AJ188" s="51"/>
      <c r="AK188" s="51"/>
      <c r="AL188" s="51"/>
      <c r="AM188" s="51"/>
      <c r="AN188" s="51"/>
      <c r="AO188" s="51"/>
      <c r="AP188" s="51"/>
      <c r="AQ188" s="51"/>
      <c r="AR188" s="51"/>
    </row>
    <row r="189" spans="26:44">
      <c r="Z189" s="51"/>
      <c r="AA189" s="51"/>
      <c r="AB189" s="51"/>
      <c r="AC189" s="51"/>
      <c r="AD189" s="51"/>
      <c r="AE189" s="51"/>
      <c r="AF189" s="51"/>
      <c r="AG189" s="51"/>
      <c r="AH189" s="51"/>
      <c r="AI189" s="51"/>
      <c r="AJ189" s="51"/>
      <c r="AK189" s="51"/>
      <c r="AL189" s="51"/>
      <c r="AM189" s="51"/>
      <c r="AN189" s="51"/>
      <c r="AO189" s="51"/>
      <c r="AP189" s="51"/>
      <c r="AQ189" s="51"/>
      <c r="AR189" s="51"/>
    </row>
    <row r="190" spans="26:44">
      <c r="Z190" s="51"/>
      <c r="AA190" s="51"/>
      <c r="AB190" s="51"/>
      <c r="AC190" s="51"/>
      <c r="AD190" s="51"/>
      <c r="AE190" s="51"/>
      <c r="AF190" s="51"/>
      <c r="AG190" s="51"/>
      <c r="AH190" s="51"/>
      <c r="AI190" s="51"/>
      <c r="AJ190" s="51"/>
      <c r="AK190" s="51"/>
      <c r="AL190" s="51"/>
      <c r="AM190" s="51"/>
      <c r="AN190" s="51"/>
      <c r="AO190" s="51"/>
      <c r="AP190" s="51"/>
      <c r="AQ190" s="51"/>
      <c r="AR190" s="51"/>
    </row>
    <row r="191" spans="26:44">
      <c r="Z191" s="51"/>
      <c r="AA191" s="51"/>
      <c r="AB191" s="51"/>
      <c r="AC191" s="51"/>
      <c r="AD191" s="51"/>
      <c r="AE191" s="51"/>
      <c r="AF191" s="51"/>
      <c r="AG191" s="51"/>
      <c r="AH191" s="51"/>
      <c r="AI191" s="51"/>
      <c r="AJ191" s="51"/>
      <c r="AK191" s="51"/>
      <c r="AL191" s="51"/>
      <c r="AM191" s="51"/>
      <c r="AN191" s="51"/>
      <c r="AO191" s="51"/>
      <c r="AP191" s="51"/>
      <c r="AQ191" s="51"/>
      <c r="AR191" s="51"/>
    </row>
    <row r="192" spans="26:44">
      <c r="Z192" s="51"/>
      <c r="AA192" s="51"/>
      <c r="AB192" s="51"/>
      <c r="AC192" s="51"/>
      <c r="AD192" s="51"/>
      <c r="AE192" s="51"/>
      <c r="AF192" s="51"/>
      <c r="AG192" s="51"/>
      <c r="AH192" s="51"/>
      <c r="AI192" s="51"/>
      <c r="AJ192" s="51"/>
      <c r="AK192" s="51"/>
      <c r="AL192" s="51"/>
      <c r="AM192" s="51"/>
      <c r="AN192" s="51"/>
      <c r="AO192" s="51"/>
      <c r="AP192" s="51"/>
      <c r="AQ192" s="51"/>
      <c r="AR192" s="51"/>
    </row>
    <row r="193" spans="26:44">
      <c r="Z193" s="51"/>
      <c r="AA193" s="51"/>
      <c r="AB193" s="51"/>
      <c r="AC193" s="51"/>
      <c r="AD193" s="51"/>
      <c r="AE193" s="51"/>
      <c r="AF193" s="51"/>
      <c r="AG193" s="51"/>
      <c r="AH193" s="51"/>
      <c r="AI193" s="51"/>
      <c r="AJ193" s="51"/>
      <c r="AK193" s="51"/>
      <c r="AL193" s="51"/>
      <c r="AM193" s="51"/>
      <c r="AN193" s="51"/>
      <c r="AO193" s="51"/>
      <c r="AP193" s="51"/>
      <c r="AQ193" s="51"/>
      <c r="AR193" s="51"/>
    </row>
    <row r="194" spans="26:44">
      <c r="Z194" s="51"/>
      <c r="AA194" s="51"/>
      <c r="AB194" s="51"/>
      <c r="AC194" s="51"/>
      <c r="AD194" s="51"/>
      <c r="AE194" s="51"/>
      <c r="AF194" s="51"/>
      <c r="AG194" s="51"/>
      <c r="AH194" s="51"/>
      <c r="AI194" s="51"/>
      <c r="AJ194" s="51"/>
      <c r="AK194" s="51"/>
      <c r="AL194" s="51"/>
      <c r="AM194" s="51"/>
      <c r="AN194" s="51"/>
      <c r="AO194" s="51"/>
      <c r="AP194" s="51"/>
      <c r="AQ194" s="51"/>
      <c r="AR194" s="51"/>
    </row>
    <row r="195" spans="26:44">
      <c r="Z195" s="51"/>
      <c r="AA195" s="51"/>
      <c r="AB195" s="51"/>
      <c r="AC195" s="51"/>
      <c r="AD195" s="51"/>
      <c r="AE195" s="51"/>
      <c r="AF195" s="51"/>
      <c r="AG195" s="51"/>
      <c r="AH195" s="51"/>
      <c r="AI195" s="51"/>
      <c r="AJ195" s="51"/>
      <c r="AK195" s="51"/>
      <c r="AL195" s="51"/>
      <c r="AM195" s="51"/>
      <c r="AN195" s="51"/>
      <c r="AO195" s="51"/>
      <c r="AP195" s="51"/>
      <c r="AQ195" s="51"/>
      <c r="AR195" s="51"/>
    </row>
    <row r="196" spans="26:44">
      <c r="Z196" s="51"/>
      <c r="AA196" s="51"/>
      <c r="AB196" s="51"/>
      <c r="AC196" s="51"/>
      <c r="AD196" s="51"/>
      <c r="AE196" s="51"/>
      <c r="AF196" s="51"/>
      <c r="AG196" s="51"/>
      <c r="AH196" s="51"/>
      <c r="AI196" s="51"/>
      <c r="AJ196" s="51"/>
      <c r="AK196" s="51"/>
      <c r="AL196" s="51"/>
      <c r="AM196" s="51"/>
      <c r="AN196" s="51"/>
      <c r="AO196" s="51"/>
      <c r="AP196" s="51"/>
      <c r="AQ196" s="51"/>
      <c r="AR196" s="51"/>
    </row>
    <row r="197" spans="26:44">
      <c r="Z197" s="51"/>
      <c r="AA197" s="51"/>
      <c r="AB197" s="51"/>
      <c r="AC197" s="51"/>
      <c r="AD197" s="51"/>
      <c r="AE197" s="51"/>
      <c r="AF197" s="51"/>
      <c r="AG197" s="51"/>
      <c r="AH197" s="51"/>
      <c r="AI197" s="51"/>
      <c r="AJ197" s="51"/>
      <c r="AK197" s="51"/>
      <c r="AL197" s="51"/>
      <c r="AM197" s="51"/>
      <c r="AN197" s="51"/>
      <c r="AO197" s="51"/>
      <c r="AP197" s="51"/>
      <c r="AQ197" s="51"/>
      <c r="AR197" s="51"/>
    </row>
    <row r="198" spans="26:44">
      <c r="Z198" s="51"/>
      <c r="AA198" s="51"/>
      <c r="AB198" s="51"/>
      <c r="AC198" s="51"/>
      <c r="AD198" s="51"/>
      <c r="AE198" s="51"/>
      <c r="AF198" s="51"/>
      <c r="AG198" s="51"/>
      <c r="AH198" s="51"/>
      <c r="AI198" s="51"/>
      <c r="AJ198" s="51"/>
      <c r="AK198" s="51"/>
      <c r="AL198" s="51"/>
      <c r="AM198" s="51"/>
      <c r="AN198" s="51"/>
      <c r="AO198" s="51"/>
      <c r="AP198" s="51"/>
      <c r="AQ198" s="51"/>
      <c r="AR198" s="51"/>
    </row>
    <row r="199" spans="26:44">
      <c r="Z199" s="51"/>
      <c r="AA199" s="51"/>
      <c r="AB199" s="51"/>
      <c r="AC199" s="51"/>
      <c r="AD199" s="51"/>
      <c r="AE199" s="51"/>
      <c r="AF199" s="51"/>
      <c r="AG199" s="51"/>
      <c r="AH199" s="51"/>
      <c r="AI199" s="51"/>
      <c r="AJ199" s="51"/>
      <c r="AK199" s="51"/>
      <c r="AL199" s="51"/>
      <c r="AM199" s="51"/>
      <c r="AN199" s="51"/>
      <c r="AO199" s="51"/>
      <c r="AP199" s="51"/>
      <c r="AQ199" s="51"/>
      <c r="AR199" s="51"/>
    </row>
  </sheetData>
  <sheetProtection sheet="1" objects="1" scenarios="1" formatCells="0" selectLockedCells="1"/>
  <mergeCells count="10">
    <mergeCell ref="I23:I26"/>
    <mergeCell ref="B21:D22"/>
    <mergeCell ref="B23:B26"/>
    <mergeCell ref="I21:K22"/>
    <mergeCell ref="A48:O48"/>
    <mergeCell ref="R4:X4"/>
    <mergeCell ref="B1:N2"/>
    <mergeCell ref="B18:N19"/>
    <mergeCell ref="L21:N21"/>
    <mergeCell ref="E21:G21"/>
  </mergeCells>
  <phoneticPr fontId="4"/>
  <printOptions horizontalCentered="1"/>
  <pageMargins left="0.39370078740157483" right="0.39370078740157483" top="0.59055118110236227" bottom="0.3937007874015748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T298"/>
  <sheetViews>
    <sheetView zoomScaleNormal="100" workbookViewId="0">
      <selection activeCell="D3" sqref="D3"/>
    </sheetView>
  </sheetViews>
  <sheetFormatPr defaultRowHeight="13.5"/>
  <cols>
    <col min="1" max="1" width="2.625" style="33" customWidth="1"/>
    <col min="2" max="2" width="12.625" style="33" customWidth="1"/>
    <col min="3" max="3" width="8.625" style="33" customWidth="1"/>
    <col min="4" max="4" width="3.625" style="33" customWidth="1"/>
    <col min="5" max="7" width="5.875" style="33" customWidth="1"/>
    <col min="8" max="8" width="3.875" style="33" customWidth="1"/>
    <col min="9" max="9" width="12.625" style="33" customWidth="1"/>
    <col min="10" max="10" width="8.625" style="33" customWidth="1"/>
    <col min="11" max="11" width="3.625" style="33" customWidth="1"/>
    <col min="12" max="14" width="5.875" style="33" customWidth="1"/>
    <col min="15" max="15" width="2.625" style="33" customWidth="1"/>
    <col min="16" max="16" width="1.25" style="23" customWidth="1"/>
    <col min="17" max="18" width="0.875" style="23" customWidth="1"/>
    <col min="19" max="20" width="1.25" style="23" customWidth="1"/>
    <col min="21" max="21" width="9" style="39"/>
    <col min="22" max="22" width="7.125" style="75" customWidth="1"/>
    <col min="23" max="23" width="6.125" style="75" customWidth="1"/>
    <col min="24" max="26" width="7" style="75" customWidth="1"/>
    <col min="27" max="28" width="7" style="39" customWidth="1"/>
    <col min="29" max="46" width="9" style="51"/>
    <col min="47" max="16384" width="9" style="33"/>
  </cols>
  <sheetData>
    <row r="1" spans="1:40" ht="14.25" customHeight="1">
      <c r="A1" s="2"/>
      <c r="B1" s="595" t="s">
        <v>63</v>
      </c>
      <c r="C1" s="596"/>
      <c r="D1" s="596"/>
      <c r="E1" s="596"/>
      <c r="F1" s="596"/>
      <c r="G1" s="596"/>
      <c r="H1" s="596"/>
      <c r="I1" s="596"/>
      <c r="J1" s="596"/>
      <c r="K1" s="596"/>
      <c r="L1" s="596"/>
      <c r="M1" s="596"/>
      <c r="N1" s="597"/>
      <c r="O1" s="214"/>
      <c r="P1" s="24"/>
      <c r="Q1" s="24"/>
      <c r="R1" s="24"/>
      <c r="S1" s="24"/>
      <c r="T1" s="24"/>
      <c r="U1" s="49"/>
      <c r="V1" s="87"/>
      <c r="W1" s="35"/>
      <c r="X1" s="76"/>
      <c r="Y1" s="76"/>
      <c r="Z1" s="76"/>
      <c r="AA1" s="76"/>
      <c r="AB1" s="76"/>
      <c r="AN1" s="51" t="str">
        <f ca="1">RIGHT(CELL("filename",A3),LEN(CELL("filename",A3))-FIND("]",CELL("filename",A3)))</f>
        <v>(4)算数</v>
      </c>
    </row>
    <row r="2" spans="1:40" ht="14.25" customHeight="1" thickBot="1">
      <c r="A2" s="2"/>
      <c r="B2" s="598"/>
      <c r="C2" s="599"/>
      <c r="D2" s="599"/>
      <c r="E2" s="599"/>
      <c r="F2" s="599"/>
      <c r="G2" s="599"/>
      <c r="H2" s="599"/>
      <c r="I2" s="599"/>
      <c r="J2" s="599"/>
      <c r="K2" s="599"/>
      <c r="L2" s="599"/>
      <c r="M2" s="599"/>
      <c r="N2" s="600"/>
      <c r="O2" s="214"/>
      <c r="P2" s="24"/>
      <c r="Q2" s="24"/>
      <c r="R2" s="24"/>
      <c r="S2" s="24"/>
      <c r="T2" s="24"/>
      <c r="U2" s="49"/>
      <c r="V2" s="87"/>
      <c r="W2" s="35"/>
      <c r="X2" s="76"/>
      <c r="Y2" s="76"/>
      <c r="Z2" s="76"/>
      <c r="AA2" s="76"/>
      <c r="AB2" s="76"/>
    </row>
    <row r="3" spans="1:40" ht="14.1" customHeight="1" thickBot="1">
      <c r="A3" s="50"/>
      <c r="B3" s="217"/>
      <c r="C3" s="218"/>
      <c r="D3" s="212"/>
      <c r="E3" s="213"/>
      <c r="F3" s="213"/>
      <c r="G3" s="213"/>
      <c r="H3" s="213"/>
      <c r="I3" s="213"/>
      <c r="J3" s="213"/>
      <c r="K3" s="213"/>
      <c r="L3" s="213"/>
      <c r="M3" s="213"/>
      <c r="N3" s="213"/>
      <c r="O3" s="214"/>
      <c r="P3" s="24"/>
      <c r="Q3" s="24"/>
      <c r="R3" s="24"/>
      <c r="S3" s="24"/>
      <c r="T3" s="24"/>
      <c r="U3" s="49"/>
      <c r="V3" s="87"/>
      <c r="W3" s="35"/>
      <c r="X3" s="76"/>
      <c r="Y3" s="76"/>
      <c r="Z3" s="76"/>
      <c r="AA3" s="76"/>
      <c r="AB3" s="76"/>
    </row>
    <row r="4" spans="1:40" ht="18" customHeight="1" thickBot="1">
      <c r="A4" s="2"/>
      <c r="B4" s="606" t="s">
        <v>34</v>
      </c>
      <c r="C4" s="607"/>
      <c r="D4" s="608"/>
      <c r="E4" s="617" t="s">
        <v>2</v>
      </c>
      <c r="F4" s="617"/>
      <c r="G4" s="618"/>
      <c r="H4" s="69"/>
      <c r="I4" s="606" t="s">
        <v>64</v>
      </c>
      <c r="J4" s="607"/>
      <c r="K4" s="608"/>
      <c r="L4" s="615" t="s">
        <v>2</v>
      </c>
      <c r="M4" s="615"/>
      <c r="N4" s="616"/>
      <c r="O4" s="216"/>
      <c r="P4" s="25"/>
      <c r="Q4" s="25"/>
      <c r="R4" s="25"/>
      <c r="S4" s="25"/>
      <c r="T4" s="25"/>
      <c r="U4" s="49"/>
      <c r="V4" s="87"/>
      <c r="W4" s="76"/>
      <c r="X4" s="76"/>
      <c r="Y4" s="76"/>
      <c r="Z4" s="35"/>
      <c r="AA4" s="6"/>
      <c r="AB4" s="2"/>
    </row>
    <row r="5" spans="1:40" ht="18" customHeight="1">
      <c r="A5" s="2"/>
      <c r="B5" s="609"/>
      <c r="C5" s="610"/>
      <c r="D5" s="611"/>
      <c r="E5" s="70" t="s">
        <v>0</v>
      </c>
      <c r="F5" s="71" t="s">
        <v>7</v>
      </c>
      <c r="G5" s="72" t="s">
        <v>37</v>
      </c>
      <c r="H5" s="73"/>
      <c r="I5" s="609"/>
      <c r="J5" s="610"/>
      <c r="K5" s="611"/>
      <c r="L5" s="70" t="s">
        <v>0</v>
      </c>
      <c r="M5" s="71" t="s">
        <v>7</v>
      </c>
      <c r="N5" s="72" t="s">
        <v>37</v>
      </c>
      <c r="O5" s="219"/>
      <c r="P5" s="27"/>
      <c r="Q5" s="27"/>
      <c r="R5" s="26"/>
      <c r="S5" s="26"/>
      <c r="T5" s="26"/>
      <c r="U5" s="81" t="s">
        <v>168</v>
      </c>
      <c r="V5" s="77" t="s">
        <v>0</v>
      </c>
      <c r="W5" s="77" t="s">
        <v>7</v>
      </c>
      <c r="X5" s="78" t="s">
        <v>37</v>
      </c>
      <c r="Y5" s="68" t="s">
        <v>0</v>
      </c>
      <c r="Z5" s="84" t="s">
        <v>7</v>
      </c>
      <c r="AA5" s="85" t="s">
        <v>37</v>
      </c>
      <c r="AB5" s="48"/>
    </row>
    <row r="6" spans="1:40" ht="27" customHeight="1">
      <c r="A6" s="2"/>
      <c r="B6" s="612" t="s">
        <v>12</v>
      </c>
      <c r="C6" s="182" t="str">
        <f>'基礎データ（教科）'!D16</f>
        <v>数と計算</v>
      </c>
      <c r="D6" s="55">
        <f>'基礎データ（教科）'!F16</f>
        <v>10</v>
      </c>
      <c r="E6" s="176">
        <f t="shared" ref="E6:G9" si="0">V6</f>
        <v>63.9</v>
      </c>
      <c r="F6" s="57">
        <f t="shared" si="0"/>
        <v>78.099999999999994</v>
      </c>
      <c r="G6" s="58">
        <f t="shared" si="0"/>
        <v>80.5</v>
      </c>
      <c r="H6" s="74"/>
      <c r="I6" s="612" t="s">
        <v>12</v>
      </c>
      <c r="J6" s="182" t="str">
        <f>'基礎データ（教科）'!J16</f>
        <v>数と計算</v>
      </c>
      <c r="K6" s="55">
        <f>'基礎データ（教科）'!L16</f>
        <v>6</v>
      </c>
      <c r="L6" s="176">
        <f t="shared" ref="L6:N9" si="1">V12</f>
        <v>25.9</v>
      </c>
      <c r="M6" s="57">
        <f t="shared" si="1"/>
        <v>42.3</v>
      </c>
      <c r="N6" s="58">
        <f t="shared" si="1"/>
        <v>44.4</v>
      </c>
      <c r="O6" s="215"/>
      <c r="P6" s="38"/>
      <c r="Q6" s="38"/>
      <c r="R6" s="38"/>
      <c r="S6" s="38"/>
      <c r="T6" s="38"/>
      <c r="U6" s="79" t="s">
        <v>3</v>
      </c>
      <c r="V6" s="174">
        <f>入力シート!F18</f>
        <v>63.9</v>
      </c>
      <c r="W6" s="108">
        <f>'基礎データ（教科）'!G16</f>
        <v>78.099999999999994</v>
      </c>
      <c r="X6" s="109">
        <f>'基礎データ（教科）'!H16</f>
        <v>80.5</v>
      </c>
      <c r="Y6" s="119">
        <f>V6/X6</f>
        <v>0.79378881987577643</v>
      </c>
      <c r="Z6" s="119">
        <f>W6/X6</f>
        <v>0.97018633540372667</v>
      </c>
      <c r="AA6" s="114">
        <v>1</v>
      </c>
      <c r="AB6" s="48"/>
    </row>
    <row r="7" spans="1:40" ht="27" customHeight="1">
      <c r="A7" s="2"/>
      <c r="B7" s="613"/>
      <c r="C7" s="182" t="str">
        <f>'基礎データ（教科）'!D17</f>
        <v>量と測定</v>
      </c>
      <c r="D7" s="55">
        <f>'基礎データ（教科）'!F17</f>
        <v>2</v>
      </c>
      <c r="E7" s="176">
        <f t="shared" si="0"/>
        <v>58.3</v>
      </c>
      <c r="F7" s="57">
        <f t="shared" si="0"/>
        <v>75.599999999999994</v>
      </c>
      <c r="G7" s="58">
        <f t="shared" si="0"/>
        <v>77</v>
      </c>
      <c r="H7" s="74"/>
      <c r="I7" s="613"/>
      <c r="J7" s="182" t="str">
        <f>'基礎データ（教科）'!J17</f>
        <v>量と測定</v>
      </c>
      <c r="K7" s="55">
        <f>'基礎データ（教科）'!L17</f>
        <v>5</v>
      </c>
      <c r="L7" s="176">
        <f t="shared" si="1"/>
        <v>31.1</v>
      </c>
      <c r="M7" s="57">
        <f t="shared" si="1"/>
        <v>41.5</v>
      </c>
      <c r="N7" s="58">
        <f t="shared" si="1"/>
        <v>43.7</v>
      </c>
      <c r="O7" s="215"/>
      <c r="P7" s="38"/>
      <c r="Q7" s="38"/>
      <c r="R7" s="38"/>
      <c r="S7" s="38"/>
      <c r="T7" s="38"/>
      <c r="U7" s="79" t="s">
        <v>4</v>
      </c>
      <c r="V7" s="174">
        <f>入力シート!F19</f>
        <v>58.3</v>
      </c>
      <c r="W7" s="108">
        <f>'基礎データ（教科）'!G17</f>
        <v>75.599999999999994</v>
      </c>
      <c r="X7" s="109">
        <f>'基礎データ（教科）'!H17</f>
        <v>77</v>
      </c>
      <c r="Y7" s="119">
        <f>V7/X7</f>
        <v>0.75714285714285712</v>
      </c>
      <c r="Z7" s="119">
        <f>W7/X7</f>
        <v>0.9818181818181817</v>
      </c>
      <c r="AA7" s="114">
        <v>1</v>
      </c>
      <c r="AB7" s="223"/>
    </row>
    <row r="8" spans="1:40" ht="27" customHeight="1">
      <c r="A8" s="2"/>
      <c r="B8" s="613"/>
      <c r="C8" s="182" t="str">
        <f>'基礎データ（教科）'!D18</f>
        <v>図形</v>
      </c>
      <c r="D8" s="55">
        <f>'基礎データ（教科）'!F18</f>
        <v>2</v>
      </c>
      <c r="E8" s="176">
        <f t="shared" si="0"/>
        <v>52.8</v>
      </c>
      <c r="F8" s="57">
        <f t="shared" si="0"/>
        <v>76.8</v>
      </c>
      <c r="G8" s="58">
        <f t="shared" si="0"/>
        <v>78.8</v>
      </c>
      <c r="H8" s="74"/>
      <c r="I8" s="613"/>
      <c r="J8" s="182" t="str">
        <f>'基礎データ（教科）'!J18</f>
        <v>図形</v>
      </c>
      <c r="K8" s="55">
        <f>'基礎データ（教科）'!L18</f>
        <v>3</v>
      </c>
      <c r="L8" s="176">
        <f t="shared" si="1"/>
        <v>25.9</v>
      </c>
      <c r="M8" s="57">
        <f t="shared" si="1"/>
        <v>36.5</v>
      </c>
      <c r="N8" s="58">
        <f t="shared" si="1"/>
        <v>36.299999999999997</v>
      </c>
      <c r="O8" s="215"/>
      <c r="P8" s="38"/>
      <c r="Q8" s="38"/>
      <c r="R8" s="38"/>
      <c r="S8" s="38"/>
      <c r="T8" s="38"/>
      <c r="U8" s="79" t="s">
        <v>5</v>
      </c>
      <c r="V8" s="174">
        <f>入力シート!F20</f>
        <v>52.8</v>
      </c>
      <c r="W8" s="108">
        <f>'基礎データ（教科）'!G18</f>
        <v>76.8</v>
      </c>
      <c r="X8" s="109">
        <f>'基礎データ（教科）'!H18</f>
        <v>78.8</v>
      </c>
      <c r="Y8" s="119">
        <f>V8/X8</f>
        <v>0.67005076142131981</v>
      </c>
      <c r="Z8" s="119">
        <f>W8/X8</f>
        <v>0.97461928934010156</v>
      </c>
      <c r="AA8" s="114">
        <v>1</v>
      </c>
      <c r="AB8" s="223"/>
    </row>
    <row r="9" spans="1:40" ht="27" customHeight="1" thickBot="1">
      <c r="A9" s="2"/>
      <c r="B9" s="614"/>
      <c r="C9" s="183" t="str">
        <f>'基礎データ（教科）'!D19</f>
        <v>数量関係</v>
      </c>
      <c r="D9" s="56">
        <f>'基礎データ（教科）'!F19</f>
        <v>3</v>
      </c>
      <c r="E9" s="177">
        <f t="shared" si="0"/>
        <v>35.200000000000003</v>
      </c>
      <c r="F9" s="59">
        <f t="shared" si="0"/>
        <v>64.8</v>
      </c>
      <c r="G9" s="60">
        <f t="shared" si="0"/>
        <v>68.5</v>
      </c>
      <c r="H9" s="74"/>
      <c r="I9" s="614"/>
      <c r="J9" s="183" t="str">
        <f>'基礎データ（教科）'!J19</f>
        <v>数量関係</v>
      </c>
      <c r="K9" s="56">
        <f>'基礎データ（教科）'!L19</f>
        <v>6</v>
      </c>
      <c r="L9" s="177">
        <f t="shared" si="1"/>
        <v>14.8</v>
      </c>
      <c r="M9" s="59">
        <f t="shared" si="1"/>
        <v>39.200000000000003</v>
      </c>
      <c r="N9" s="60">
        <f t="shared" si="1"/>
        <v>42.9</v>
      </c>
      <c r="O9" s="215"/>
      <c r="P9" s="38"/>
      <c r="Q9" s="38"/>
      <c r="R9" s="38"/>
      <c r="S9" s="38"/>
      <c r="T9" s="38"/>
      <c r="U9" s="80" t="s">
        <v>6</v>
      </c>
      <c r="V9" s="175">
        <f>入力シート!F21</f>
        <v>35.200000000000003</v>
      </c>
      <c r="W9" s="110">
        <f>'基礎データ（教科）'!G19</f>
        <v>64.8</v>
      </c>
      <c r="X9" s="111">
        <f>'基礎データ（教科）'!H19</f>
        <v>68.5</v>
      </c>
      <c r="Y9" s="120">
        <f>V9/X9</f>
        <v>0.51386861313868615</v>
      </c>
      <c r="Z9" s="120">
        <f>W9/X9</f>
        <v>0.94598540145985399</v>
      </c>
      <c r="AA9" s="115">
        <v>1</v>
      </c>
      <c r="AB9" s="223"/>
    </row>
    <row r="10" spans="1:40" ht="6" customHeight="1" thickBot="1">
      <c r="A10" s="2"/>
      <c r="B10" s="2"/>
      <c r="C10" s="2"/>
      <c r="D10" s="2"/>
      <c r="E10" s="2"/>
      <c r="F10" s="2"/>
      <c r="G10" s="2"/>
      <c r="H10" s="2"/>
      <c r="I10" s="2"/>
      <c r="J10" s="2"/>
      <c r="K10" s="2"/>
      <c r="L10" s="2"/>
      <c r="M10" s="2"/>
      <c r="N10" s="2"/>
      <c r="O10" s="48"/>
      <c r="U10" s="75"/>
      <c r="V10" s="86"/>
      <c r="W10" s="86"/>
      <c r="X10" s="86"/>
      <c r="Y10" s="112"/>
      <c r="Z10" s="86"/>
      <c r="AA10" s="116"/>
      <c r="AB10" s="223"/>
    </row>
    <row r="11" spans="1:40" ht="14.1" customHeight="1">
      <c r="A11" s="2"/>
      <c r="B11" s="2"/>
      <c r="C11" s="2"/>
      <c r="D11" s="2"/>
      <c r="E11" s="2"/>
      <c r="F11" s="2"/>
      <c r="G11" s="2"/>
      <c r="H11" s="2"/>
      <c r="I11" s="2"/>
      <c r="J11" s="2"/>
      <c r="K11" s="2"/>
      <c r="L11" s="2"/>
      <c r="M11" s="2"/>
      <c r="N11" s="2"/>
      <c r="O11" s="48"/>
      <c r="U11" s="81" t="s">
        <v>169</v>
      </c>
      <c r="V11" s="77" t="s">
        <v>0</v>
      </c>
      <c r="W11" s="77" t="s">
        <v>7</v>
      </c>
      <c r="X11" s="78" t="s">
        <v>37</v>
      </c>
      <c r="Y11" s="68" t="s">
        <v>0</v>
      </c>
      <c r="Z11" s="84" t="s">
        <v>7</v>
      </c>
      <c r="AA11" s="85" t="s">
        <v>37</v>
      </c>
      <c r="AB11" s="48"/>
    </row>
    <row r="12" spans="1:40" ht="14.1" customHeight="1">
      <c r="A12" s="2"/>
      <c r="B12" s="2"/>
      <c r="C12" s="2"/>
      <c r="D12" s="2"/>
      <c r="E12" s="2"/>
      <c r="F12" s="2"/>
      <c r="G12" s="2"/>
      <c r="H12" s="2"/>
      <c r="I12" s="2"/>
      <c r="J12" s="2"/>
      <c r="K12" s="2"/>
      <c r="L12" s="2"/>
      <c r="M12" s="2"/>
      <c r="N12" s="2"/>
      <c r="O12" s="48"/>
      <c r="U12" s="79" t="s">
        <v>3</v>
      </c>
      <c r="V12" s="174">
        <f>入力シート!L18</f>
        <v>25.9</v>
      </c>
      <c r="W12" s="108">
        <f>'基礎データ（教科）'!M16</f>
        <v>42.3</v>
      </c>
      <c r="X12" s="109">
        <f>'基礎データ（教科）'!N16</f>
        <v>44.4</v>
      </c>
      <c r="Y12" s="119">
        <f>V12/X12</f>
        <v>0.58333333333333337</v>
      </c>
      <c r="Z12" s="119">
        <f>W12/X12</f>
        <v>0.95270270270270263</v>
      </c>
      <c r="AA12" s="114">
        <v>1</v>
      </c>
      <c r="AB12" s="224"/>
    </row>
    <row r="13" spans="1:40" ht="14.1" customHeight="1">
      <c r="A13" s="2"/>
      <c r="B13" s="2"/>
      <c r="C13" s="2"/>
      <c r="D13" s="2"/>
      <c r="E13" s="2"/>
      <c r="F13" s="2"/>
      <c r="G13" s="2"/>
      <c r="H13" s="2"/>
      <c r="I13" s="2"/>
      <c r="J13" s="2"/>
      <c r="K13" s="2"/>
      <c r="L13" s="2"/>
      <c r="M13" s="2"/>
      <c r="N13" s="2"/>
      <c r="O13" s="48"/>
      <c r="U13" s="79" t="s">
        <v>4</v>
      </c>
      <c r="V13" s="174">
        <f>入力シート!L19</f>
        <v>31.1</v>
      </c>
      <c r="W13" s="108">
        <f>'基礎データ（教科）'!M17</f>
        <v>41.5</v>
      </c>
      <c r="X13" s="109">
        <f>'基礎データ（教科）'!N17</f>
        <v>43.7</v>
      </c>
      <c r="Y13" s="119">
        <f>V13/X13</f>
        <v>0.71167048054919912</v>
      </c>
      <c r="Z13" s="119">
        <f>W13/X13</f>
        <v>0.94965675057208232</v>
      </c>
      <c r="AA13" s="114">
        <v>1</v>
      </c>
      <c r="AB13" s="224"/>
    </row>
    <row r="14" spans="1:40" ht="14.1" customHeight="1">
      <c r="A14" s="2"/>
      <c r="B14" s="2"/>
      <c r="C14" s="2"/>
      <c r="D14" s="2"/>
      <c r="E14" s="2"/>
      <c r="F14" s="2"/>
      <c r="G14" s="2"/>
      <c r="H14" s="2"/>
      <c r="I14" s="2"/>
      <c r="J14" s="2"/>
      <c r="K14" s="2"/>
      <c r="L14" s="2"/>
      <c r="M14" s="2"/>
      <c r="N14" s="2"/>
      <c r="O14" s="48"/>
      <c r="U14" s="79" t="s">
        <v>5</v>
      </c>
      <c r="V14" s="174">
        <f>入力シート!L20</f>
        <v>25.9</v>
      </c>
      <c r="W14" s="108">
        <f>'基礎データ（教科）'!M18</f>
        <v>36.5</v>
      </c>
      <c r="X14" s="109">
        <f>'基礎データ（教科）'!N18</f>
        <v>36.299999999999997</v>
      </c>
      <c r="Y14" s="119">
        <f>V14/X14</f>
        <v>0.71349862258953167</v>
      </c>
      <c r="Z14" s="119">
        <f>W14/X14</f>
        <v>1.0055096418732783</v>
      </c>
      <c r="AA14" s="114">
        <v>1</v>
      </c>
      <c r="AB14" s="224"/>
    </row>
    <row r="15" spans="1:40" ht="14.1" customHeight="1" thickBot="1">
      <c r="A15" s="2"/>
      <c r="B15" s="2"/>
      <c r="C15" s="2"/>
      <c r="D15" s="2"/>
      <c r="E15" s="2"/>
      <c r="F15" s="2"/>
      <c r="G15" s="2"/>
      <c r="H15" s="2"/>
      <c r="I15" s="2"/>
      <c r="J15" s="2"/>
      <c r="K15" s="2"/>
      <c r="L15" s="2"/>
      <c r="M15" s="2"/>
      <c r="N15" s="2"/>
      <c r="O15" s="48"/>
      <c r="U15" s="80" t="s">
        <v>6</v>
      </c>
      <c r="V15" s="175">
        <f>入力シート!L21</f>
        <v>14.8</v>
      </c>
      <c r="W15" s="110">
        <f>'基礎データ（教科）'!M19</f>
        <v>39.200000000000003</v>
      </c>
      <c r="X15" s="111">
        <f>'基礎データ（教科）'!N19</f>
        <v>42.9</v>
      </c>
      <c r="Y15" s="120">
        <f>V15/X15</f>
        <v>0.34498834498834502</v>
      </c>
      <c r="Z15" s="120">
        <f>W15/X15</f>
        <v>0.9137529137529139</v>
      </c>
      <c r="AA15" s="115">
        <v>1</v>
      </c>
      <c r="AB15" s="224"/>
    </row>
    <row r="16" spans="1:40" ht="14.1" customHeight="1">
      <c r="A16" s="2"/>
      <c r="B16" s="2"/>
      <c r="C16" s="2"/>
      <c r="D16" s="2"/>
      <c r="E16" s="2"/>
      <c r="F16" s="2"/>
      <c r="G16" s="2"/>
      <c r="H16" s="2"/>
      <c r="I16" s="2"/>
      <c r="J16" s="2"/>
      <c r="K16" s="2"/>
      <c r="L16" s="2"/>
      <c r="M16" s="2"/>
      <c r="N16" s="2"/>
      <c r="O16" s="48"/>
      <c r="U16" s="49"/>
      <c r="V16" s="87"/>
      <c r="W16" s="87"/>
      <c r="X16" s="87"/>
      <c r="Y16" s="87"/>
      <c r="Z16" s="49"/>
      <c r="AA16" s="50"/>
      <c r="AB16" s="48"/>
    </row>
    <row r="17" spans="1:28" ht="14.1" customHeight="1">
      <c r="A17" s="2"/>
      <c r="B17" s="2"/>
      <c r="C17" s="2"/>
      <c r="D17" s="2"/>
      <c r="E17" s="2"/>
      <c r="F17" s="2"/>
      <c r="G17" s="2"/>
      <c r="H17" s="2"/>
      <c r="I17" s="2"/>
      <c r="J17" s="2"/>
      <c r="K17" s="2"/>
      <c r="L17" s="2"/>
      <c r="M17" s="2"/>
      <c r="N17" s="2"/>
      <c r="O17" s="48"/>
      <c r="U17" s="49"/>
      <c r="V17" s="87"/>
      <c r="W17" s="87"/>
      <c r="X17" s="87"/>
      <c r="Y17" s="87"/>
      <c r="Z17" s="49"/>
      <c r="AA17" s="50"/>
      <c r="AB17" s="48"/>
    </row>
    <row r="18" spans="1:28" ht="14.1" customHeight="1">
      <c r="A18" s="2"/>
      <c r="B18" s="2"/>
      <c r="C18" s="2"/>
      <c r="D18" s="2"/>
      <c r="E18" s="2"/>
      <c r="F18" s="2"/>
      <c r="G18" s="2"/>
      <c r="H18" s="2"/>
      <c r="I18" s="2"/>
      <c r="J18" s="2"/>
      <c r="K18" s="2"/>
      <c r="L18" s="2"/>
      <c r="M18" s="2"/>
      <c r="N18" s="2"/>
      <c r="O18" s="48"/>
      <c r="U18" s="49"/>
      <c r="V18" s="87"/>
      <c r="W18" s="87"/>
      <c r="X18" s="87"/>
      <c r="Y18" s="87"/>
      <c r="Z18" s="49"/>
      <c r="AA18" s="50"/>
      <c r="AB18" s="48"/>
    </row>
    <row r="19" spans="1:28" ht="14.1" customHeight="1">
      <c r="A19" s="2"/>
      <c r="B19" s="2"/>
      <c r="C19" s="2"/>
      <c r="D19" s="2"/>
      <c r="E19" s="2"/>
      <c r="F19" s="2"/>
      <c r="G19" s="2"/>
      <c r="H19" s="2"/>
      <c r="I19" s="2"/>
      <c r="J19" s="2"/>
      <c r="K19" s="2"/>
      <c r="L19" s="2"/>
      <c r="M19" s="2"/>
      <c r="N19" s="2"/>
      <c r="O19" s="48"/>
      <c r="U19" s="49"/>
      <c r="V19" s="87"/>
      <c r="W19" s="87"/>
      <c r="X19" s="87"/>
      <c r="Y19" s="87"/>
      <c r="Z19" s="49"/>
      <c r="AA19" s="50"/>
      <c r="AB19" s="48"/>
    </row>
    <row r="20" spans="1:28" ht="6" customHeight="1">
      <c r="A20" s="2"/>
      <c r="B20" s="2"/>
      <c r="C20" s="2"/>
      <c r="D20" s="2"/>
      <c r="E20" s="2"/>
      <c r="F20" s="2"/>
      <c r="G20" s="2"/>
      <c r="H20" s="2"/>
      <c r="I20" s="2"/>
      <c r="J20" s="2"/>
      <c r="K20" s="2"/>
      <c r="L20" s="2"/>
      <c r="M20" s="2"/>
      <c r="N20" s="2"/>
      <c r="O20" s="48"/>
      <c r="U20" s="49"/>
      <c r="V20" s="87"/>
      <c r="W20" s="87"/>
      <c r="X20" s="87"/>
      <c r="Y20" s="87"/>
      <c r="Z20" s="49"/>
      <c r="AA20" s="50"/>
      <c r="AB20" s="48"/>
    </row>
    <row r="21" spans="1:28" ht="14.1" customHeight="1">
      <c r="A21" s="2"/>
      <c r="B21" s="2"/>
      <c r="C21" s="2"/>
      <c r="D21" s="2"/>
      <c r="E21" s="2"/>
      <c r="F21" s="2"/>
      <c r="G21" s="2"/>
      <c r="H21" s="2"/>
      <c r="I21" s="2"/>
      <c r="J21" s="2"/>
      <c r="K21" s="2"/>
      <c r="L21" s="2"/>
      <c r="M21" s="2"/>
      <c r="N21" s="2"/>
      <c r="O21" s="48"/>
      <c r="U21" s="49"/>
      <c r="V21" s="87"/>
      <c r="W21" s="87"/>
      <c r="X21" s="87"/>
      <c r="Y21" s="87"/>
      <c r="Z21" s="49"/>
      <c r="AA21" s="50"/>
      <c r="AB21" s="48"/>
    </row>
    <row r="22" spans="1:28" ht="14.1" customHeight="1">
      <c r="A22" s="2"/>
      <c r="B22" s="2"/>
      <c r="C22" s="2"/>
      <c r="D22" s="2"/>
      <c r="E22" s="2"/>
      <c r="F22" s="2"/>
      <c r="G22" s="2"/>
      <c r="H22" s="2"/>
      <c r="I22" s="2"/>
      <c r="J22" s="2"/>
      <c r="K22" s="2"/>
      <c r="L22" s="2"/>
      <c r="M22" s="2"/>
      <c r="N22" s="2"/>
      <c r="O22" s="48"/>
      <c r="U22" s="49"/>
      <c r="V22" s="87"/>
      <c r="W22" s="87"/>
      <c r="X22" s="87"/>
      <c r="Y22" s="87"/>
      <c r="Z22" s="49"/>
      <c r="AA22" s="50"/>
      <c r="AB22" s="48"/>
    </row>
    <row r="23" spans="1:28" ht="14.1" customHeight="1">
      <c r="A23" s="2"/>
      <c r="B23" s="2"/>
      <c r="C23" s="2"/>
      <c r="D23" s="2"/>
      <c r="E23" s="2"/>
      <c r="F23" s="2"/>
      <c r="G23" s="2"/>
      <c r="H23" s="2"/>
      <c r="I23" s="2"/>
      <c r="J23" s="2"/>
      <c r="K23" s="2"/>
      <c r="L23" s="2"/>
      <c r="M23" s="2"/>
      <c r="N23" s="2"/>
      <c r="O23" s="48"/>
      <c r="U23" s="49"/>
      <c r="V23" s="87"/>
      <c r="W23" s="87"/>
      <c r="X23" s="87"/>
      <c r="Y23" s="87"/>
      <c r="Z23" s="49"/>
      <c r="AA23" s="50"/>
      <c r="AB23" s="48"/>
    </row>
    <row r="24" spans="1:28" ht="14.1" customHeight="1">
      <c r="A24" s="2"/>
      <c r="B24" s="2"/>
      <c r="C24" s="2"/>
      <c r="D24" s="2"/>
      <c r="E24" s="2"/>
      <c r="F24" s="2"/>
      <c r="G24" s="2"/>
      <c r="H24" s="2"/>
      <c r="I24" s="2"/>
      <c r="J24" s="2"/>
      <c r="K24" s="2"/>
      <c r="L24" s="2"/>
      <c r="M24" s="2"/>
      <c r="N24" s="2"/>
      <c r="O24" s="48"/>
      <c r="U24" s="49"/>
      <c r="V24" s="87"/>
      <c r="W24" s="87"/>
      <c r="X24" s="87"/>
      <c r="Y24" s="87"/>
      <c r="Z24" s="49"/>
      <c r="AA24" s="50"/>
      <c r="AB24" s="48"/>
    </row>
    <row r="25" spans="1:28" ht="14.1" customHeight="1">
      <c r="A25" s="2"/>
      <c r="B25" s="2"/>
      <c r="C25" s="2"/>
      <c r="D25" s="2"/>
      <c r="E25" s="2"/>
      <c r="F25" s="2"/>
      <c r="G25" s="2"/>
      <c r="H25" s="2"/>
      <c r="I25" s="2"/>
      <c r="J25" s="2"/>
      <c r="K25" s="2"/>
      <c r="L25" s="2"/>
      <c r="M25" s="2"/>
      <c r="N25" s="2"/>
      <c r="O25" s="48"/>
      <c r="U25" s="49"/>
      <c r="V25" s="87"/>
      <c r="W25" s="87"/>
      <c r="X25" s="87"/>
      <c r="Y25" s="87"/>
      <c r="Z25" s="49"/>
      <c r="AA25" s="50"/>
      <c r="AB25" s="48"/>
    </row>
    <row r="26" spans="1:28" ht="14.1" customHeight="1">
      <c r="A26" s="2"/>
      <c r="B26" s="2"/>
      <c r="C26" s="2"/>
      <c r="D26" s="2"/>
      <c r="E26" s="2"/>
      <c r="F26" s="2"/>
      <c r="G26" s="2"/>
      <c r="H26" s="2"/>
      <c r="I26" s="2"/>
      <c r="J26" s="2"/>
      <c r="K26" s="2"/>
      <c r="L26" s="2"/>
      <c r="M26" s="2"/>
      <c r="N26" s="2"/>
      <c r="O26" s="48"/>
      <c r="U26" s="49"/>
      <c r="V26" s="87"/>
      <c r="W26" s="87"/>
      <c r="X26" s="87"/>
      <c r="Y26" s="87"/>
      <c r="Z26" s="49"/>
      <c r="AA26" s="50"/>
      <c r="AB26" s="48"/>
    </row>
    <row r="27" spans="1:28" ht="14.1" customHeight="1">
      <c r="A27" s="2"/>
      <c r="B27" s="2"/>
      <c r="C27" s="2"/>
      <c r="D27" s="2"/>
      <c r="E27" s="2"/>
      <c r="F27" s="2"/>
      <c r="G27" s="2"/>
      <c r="H27" s="2"/>
      <c r="I27" s="2"/>
      <c r="J27" s="2"/>
      <c r="K27" s="2"/>
      <c r="L27" s="2"/>
      <c r="M27" s="2"/>
      <c r="N27" s="2"/>
      <c r="O27" s="48"/>
      <c r="U27" s="49"/>
      <c r="V27" s="87"/>
      <c r="W27" s="87"/>
      <c r="X27" s="87"/>
      <c r="Y27" s="87"/>
      <c r="Z27" s="49"/>
      <c r="AA27" s="50"/>
      <c r="AB27" s="48"/>
    </row>
    <row r="28" spans="1:28" ht="14.1" customHeight="1">
      <c r="A28" s="2"/>
      <c r="B28" s="2"/>
      <c r="C28" s="2"/>
      <c r="D28" s="2"/>
      <c r="E28" s="2"/>
      <c r="F28" s="2"/>
      <c r="G28" s="2"/>
      <c r="H28" s="2"/>
      <c r="I28" s="2"/>
      <c r="J28" s="2"/>
      <c r="K28" s="2"/>
      <c r="L28" s="2"/>
      <c r="M28" s="2"/>
      <c r="N28" s="2"/>
      <c r="O28" s="48"/>
      <c r="U28" s="49"/>
      <c r="V28" s="87"/>
      <c r="W28" s="87"/>
      <c r="X28" s="87"/>
      <c r="Y28" s="87"/>
      <c r="Z28" s="49"/>
      <c r="AA28" s="50"/>
      <c r="AB28" s="48"/>
    </row>
    <row r="29" spans="1:28" ht="14.1" customHeight="1">
      <c r="A29" s="2"/>
      <c r="B29" s="2"/>
      <c r="C29" s="2"/>
      <c r="D29" s="2"/>
      <c r="E29" s="2"/>
      <c r="F29" s="2"/>
      <c r="G29" s="2"/>
      <c r="H29" s="2"/>
      <c r="I29" s="2"/>
      <c r="J29" s="2"/>
      <c r="K29" s="2"/>
      <c r="L29" s="2"/>
      <c r="M29" s="2"/>
      <c r="N29" s="2"/>
      <c r="O29" s="48"/>
      <c r="U29" s="49"/>
      <c r="V29" s="220"/>
      <c r="W29" s="220"/>
      <c r="X29" s="220"/>
      <c r="Y29" s="220"/>
      <c r="Z29" s="220"/>
      <c r="AA29" s="221"/>
      <c r="AB29" s="222"/>
    </row>
    <row r="30" spans="1:28" ht="14.1" customHeight="1">
      <c r="A30" s="2"/>
      <c r="B30" s="2"/>
      <c r="C30" s="2"/>
      <c r="D30" s="2"/>
      <c r="E30" s="2"/>
      <c r="F30" s="2"/>
      <c r="G30" s="2"/>
      <c r="H30" s="2"/>
      <c r="I30" s="2"/>
      <c r="J30" s="2"/>
      <c r="K30" s="2"/>
      <c r="L30" s="2"/>
      <c r="M30" s="2"/>
      <c r="N30" s="2"/>
      <c r="O30" s="48"/>
      <c r="U30" s="49"/>
      <c r="V30" s="87"/>
      <c r="W30" s="49"/>
      <c r="X30" s="87"/>
      <c r="Y30" s="87"/>
      <c r="Z30" s="87"/>
      <c r="AA30" s="87"/>
      <c r="AB30" s="87"/>
    </row>
    <row r="31" spans="1:28" ht="14.25" customHeight="1">
      <c r="A31" s="574"/>
      <c r="B31" s="574"/>
      <c r="C31" s="574"/>
      <c r="D31" s="574"/>
      <c r="E31" s="574"/>
      <c r="F31" s="574"/>
      <c r="G31" s="574"/>
      <c r="H31" s="574"/>
      <c r="I31" s="574"/>
      <c r="J31" s="574"/>
      <c r="K31" s="574"/>
      <c r="L31" s="574"/>
      <c r="M31" s="574"/>
      <c r="N31" s="574"/>
      <c r="O31" s="214"/>
      <c r="P31" s="24"/>
      <c r="Q31" s="24"/>
      <c r="R31" s="24"/>
      <c r="S31" s="24"/>
      <c r="T31" s="24"/>
      <c r="U31" s="49"/>
      <c r="V31" s="87"/>
      <c r="W31" s="49"/>
      <c r="X31" s="87"/>
      <c r="Y31" s="87"/>
      <c r="Z31" s="87"/>
      <c r="AA31" s="87"/>
      <c r="AB31" s="87"/>
    </row>
    <row r="32" spans="1:28" ht="14.25" customHeight="1">
      <c r="A32" s="2"/>
      <c r="B32" s="2"/>
      <c r="C32" s="2"/>
      <c r="D32" s="2"/>
      <c r="E32" s="2"/>
      <c r="F32" s="2"/>
      <c r="G32" s="2"/>
      <c r="H32" s="2"/>
      <c r="I32" s="2"/>
      <c r="J32" s="2"/>
      <c r="K32" s="2"/>
      <c r="L32" s="2"/>
      <c r="M32" s="2"/>
      <c r="N32" s="2"/>
      <c r="O32" s="48"/>
      <c r="P32" s="24"/>
      <c r="Q32" s="24"/>
      <c r="R32" s="24"/>
      <c r="S32" s="24"/>
      <c r="T32" s="24"/>
      <c r="U32" s="49"/>
      <c r="V32" s="87"/>
      <c r="W32" s="49"/>
      <c r="X32" s="87"/>
      <c r="Y32" s="87"/>
      <c r="Z32" s="87"/>
      <c r="AA32" s="87"/>
      <c r="AB32" s="87"/>
    </row>
    <row r="33" spans="1:28" ht="14.1" customHeight="1">
      <c r="A33" s="2"/>
      <c r="B33" s="2"/>
      <c r="C33" s="2"/>
      <c r="D33" s="2"/>
      <c r="E33" s="2"/>
      <c r="F33" s="2"/>
      <c r="G33" s="2"/>
      <c r="H33" s="2"/>
      <c r="I33" s="2"/>
      <c r="J33" s="2"/>
      <c r="K33" s="2"/>
      <c r="L33" s="2"/>
      <c r="M33" s="2"/>
      <c r="N33" s="2"/>
      <c r="O33" s="48"/>
      <c r="P33" s="24"/>
      <c r="Q33" s="24"/>
      <c r="U33" s="49"/>
      <c r="V33" s="87"/>
      <c r="W33" s="49"/>
      <c r="X33" s="87"/>
      <c r="Y33" s="87"/>
      <c r="Z33" s="87"/>
      <c r="AA33" s="87"/>
      <c r="AB33" s="87"/>
    </row>
    <row r="34" spans="1:28" ht="18" customHeight="1">
      <c r="A34" s="2"/>
      <c r="B34" s="2"/>
      <c r="C34" s="2"/>
      <c r="D34" s="2"/>
      <c r="E34" s="2"/>
      <c r="F34" s="2"/>
      <c r="G34" s="2"/>
      <c r="H34" s="2"/>
      <c r="I34" s="2"/>
      <c r="J34" s="2"/>
      <c r="K34" s="2"/>
      <c r="L34" s="2"/>
      <c r="M34" s="2"/>
      <c r="N34" s="2"/>
      <c r="O34" s="48"/>
      <c r="P34" s="25"/>
      <c r="Q34" s="25"/>
      <c r="U34" s="49"/>
      <c r="V34" s="87"/>
      <c r="W34" s="87"/>
      <c r="X34" s="87"/>
      <c r="Y34" s="87"/>
      <c r="Z34" s="49"/>
      <c r="AA34" s="50"/>
      <c r="AB34" s="48"/>
    </row>
    <row r="35" spans="1:28" ht="18" customHeight="1">
      <c r="A35" s="2"/>
      <c r="B35" s="2"/>
      <c r="C35" s="2"/>
      <c r="D35" s="2"/>
      <c r="E35" s="2"/>
      <c r="F35" s="2"/>
      <c r="G35" s="2"/>
      <c r="H35" s="2"/>
      <c r="I35" s="2"/>
      <c r="J35" s="2"/>
      <c r="K35" s="2"/>
      <c r="L35" s="2"/>
      <c r="M35" s="2"/>
      <c r="N35" s="2"/>
      <c r="O35" s="48"/>
      <c r="P35" s="27"/>
      <c r="Q35" s="26"/>
      <c r="U35" s="87"/>
      <c r="V35" s="116"/>
      <c r="W35" s="116"/>
      <c r="X35" s="116"/>
      <c r="Y35" s="225"/>
      <c r="Z35" s="116"/>
      <c r="AA35" s="116"/>
      <c r="AB35" s="223"/>
    </row>
    <row r="36" spans="1:28" ht="18" customHeight="1">
      <c r="A36" s="2"/>
      <c r="B36" s="2"/>
      <c r="C36" s="2"/>
      <c r="D36" s="2"/>
      <c r="E36" s="2"/>
      <c r="F36" s="2"/>
      <c r="G36" s="2"/>
      <c r="H36" s="2"/>
      <c r="I36" s="2"/>
      <c r="J36" s="2"/>
      <c r="K36" s="2"/>
      <c r="L36" s="2"/>
      <c r="M36" s="2"/>
      <c r="N36" s="2"/>
      <c r="O36" s="48"/>
      <c r="P36" s="38"/>
      <c r="Q36" s="38"/>
      <c r="U36" s="226"/>
      <c r="V36" s="227"/>
      <c r="W36" s="227"/>
      <c r="X36" s="228"/>
      <c r="Y36" s="229"/>
      <c r="Z36" s="230"/>
      <c r="AA36" s="230"/>
      <c r="AB36" s="48"/>
    </row>
    <row r="37" spans="1:28" ht="18" customHeight="1">
      <c r="A37" s="2"/>
      <c r="B37" s="2"/>
      <c r="C37" s="2"/>
      <c r="D37" s="2"/>
      <c r="E37" s="2"/>
      <c r="F37" s="2"/>
      <c r="G37" s="2"/>
      <c r="H37" s="2"/>
      <c r="I37" s="2"/>
      <c r="J37" s="2"/>
      <c r="K37" s="2"/>
      <c r="L37" s="2"/>
      <c r="M37" s="2"/>
      <c r="N37" s="2"/>
      <c r="O37" s="48"/>
      <c r="P37" s="38"/>
      <c r="Q37" s="38"/>
      <c r="U37" s="231"/>
      <c r="V37" s="232"/>
      <c r="W37" s="233"/>
      <c r="X37" s="233"/>
      <c r="Y37" s="234"/>
      <c r="Z37" s="234"/>
      <c r="AA37" s="235"/>
      <c r="AB37" s="224"/>
    </row>
    <row r="38" spans="1:28" ht="18" customHeight="1">
      <c r="A38" s="2"/>
      <c r="B38" s="2"/>
      <c r="C38" s="2"/>
      <c r="D38" s="2"/>
      <c r="E38" s="2"/>
      <c r="F38" s="2"/>
      <c r="G38" s="2"/>
      <c r="H38" s="2"/>
      <c r="I38" s="2"/>
      <c r="J38" s="2"/>
      <c r="K38" s="2"/>
      <c r="L38" s="2"/>
      <c r="M38" s="2"/>
      <c r="N38" s="2"/>
      <c r="O38" s="48"/>
      <c r="P38" s="38"/>
      <c r="Q38" s="38"/>
      <c r="U38" s="231"/>
      <c r="V38" s="232"/>
      <c r="W38" s="233"/>
      <c r="X38" s="233"/>
      <c r="Y38" s="234"/>
      <c r="Z38" s="234"/>
      <c r="AA38" s="235"/>
      <c r="AB38" s="224"/>
    </row>
    <row r="39" spans="1:28" ht="18" customHeight="1">
      <c r="A39" s="2"/>
      <c r="B39" s="2"/>
      <c r="C39" s="2"/>
      <c r="D39" s="2"/>
      <c r="E39" s="2"/>
      <c r="F39" s="2"/>
      <c r="G39" s="2"/>
      <c r="H39" s="2"/>
      <c r="I39" s="2"/>
      <c r="J39" s="2"/>
      <c r="K39" s="2"/>
      <c r="L39" s="2"/>
      <c r="M39" s="2"/>
      <c r="N39" s="2"/>
      <c r="O39" s="48"/>
      <c r="P39" s="38"/>
      <c r="Q39" s="38"/>
      <c r="U39" s="231"/>
      <c r="V39" s="232"/>
      <c r="W39" s="233"/>
      <c r="X39" s="233"/>
      <c r="Y39" s="234"/>
      <c r="Z39" s="234"/>
      <c r="AA39" s="235"/>
      <c r="AB39" s="224"/>
    </row>
    <row r="40" spans="1:28" ht="6" customHeight="1">
      <c r="A40" s="2"/>
      <c r="B40" s="2"/>
      <c r="C40" s="2"/>
      <c r="D40" s="2"/>
      <c r="E40" s="2"/>
      <c r="F40" s="2"/>
      <c r="G40" s="2"/>
      <c r="H40" s="2"/>
      <c r="I40" s="2"/>
      <c r="J40" s="2"/>
      <c r="K40" s="2"/>
      <c r="L40" s="2"/>
      <c r="M40" s="2"/>
      <c r="N40" s="2"/>
      <c r="O40" s="48"/>
      <c r="U40" s="231"/>
      <c r="V40" s="232"/>
      <c r="W40" s="233"/>
      <c r="X40" s="233"/>
      <c r="Y40" s="234"/>
      <c r="Z40" s="234"/>
      <c r="AA40" s="235"/>
      <c r="AB40" s="224"/>
    </row>
    <row r="41" spans="1:28" ht="14.1" customHeight="1">
      <c r="A41" s="2"/>
      <c r="B41" s="2"/>
      <c r="C41" s="2"/>
      <c r="D41" s="2"/>
      <c r="E41" s="2"/>
      <c r="F41" s="2"/>
      <c r="G41" s="2"/>
      <c r="H41" s="2"/>
      <c r="I41" s="2"/>
      <c r="J41" s="2"/>
      <c r="K41" s="2"/>
      <c r="L41" s="2"/>
      <c r="M41" s="2"/>
      <c r="N41" s="2"/>
      <c r="O41" s="48"/>
      <c r="U41" s="49"/>
      <c r="V41" s="87"/>
      <c r="W41" s="87"/>
      <c r="X41" s="87"/>
      <c r="Y41" s="87"/>
      <c r="Z41" s="49"/>
      <c r="AA41" s="50"/>
      <c r="AB41" s="48"/>
    </row>
    <row r="42" spans="1:28" ht="14.1" customHeight="1">
      <c r="A42" s="2"/>
      <c r="B42" s="2"/>
      <c r="C42" s="2"/>
      <c r="D42" s="2"/>
      <c r="E42" s="2"/>
      <c r="F42" s="2"/>
      <c r="G42" s="2"/>
      <c r="H42" s="2"/>
      <c r="I42" s="2"/>
      <c r="J42" s="2"/>
      <c r="K42" s="2"/>
      <c r="L42" s="2"/>
      <c r="M42" s="2"/>
      <c r="N42" s="2"/>
      <c r="O42" s="48"/>
      <c r="U42" s="49"/>
      <c r="V42" s="87"/>
      <c r="W42" s="87"/>
      <c r="X42" s="87"/>
      <c r="Y42" s="87"/>
      <c r="Z42" s="49"/>
      <c r="AA42" s="50"/>
      <c r="AB42" s="48"/>
    </row>
    <row r="43" spans="1:28" ht="14.1" customHeight="1">
      <c r="A43" s="2"/>
      <c r="B43" s="2"/>
      <c r="C43" s="2"/>
      <c r="D43" s="2"/>
      <c r="E43" s="2"/>
      <c r="F43" s="2"/>
      <c r="G43" s="2"/>
      <c r="H43" s="2"/>
      <c r="I43" s="2"/>
      <c r="J43" s="2"/>
      <c r="K43" s="2"/>
      <c r="L43" s="2"/>
      <c r="M43" s="2"/>
      <c r="N43" s="2"/>
      <c r="O43" s="48"/>
      <c r="U43" s="49"/>
      <c r="V43" s="87"/>
      <c r="W43" s="87"/>
      <c r="X43" s="87"/>
      <c r="Y43" s="87"/>
      <c r="Z43" s="49"/>
      <c r="AA43" s="50"/>
      <c r="AB43" s="48"/>
    </row>
    <row r="44" spans="1:28" ht="14.1" customHeight="1">
      <c r="A44" s="2"/>
      <c r="B44" s="2"/>
      <c r="C44" s="2"/>
      <c r="D44" s="2"/>
      <c r="E44" s="2"/>
      <c r="F44" s="2"/>
      <c r="G44" s="2"/>
      <c r="H44" s="2"/>
      <c r="I44" s="2"/>
      <c r="J44" s="2"/>
      <c r="K44" s="2"/>
      <c r="L44" s="2"/>
      <c r="M44" s="2"/>
      <c r="N44" s="2"/>
      <c r="O44" s="48"/>
      <c r="U44" s="49"/>
      <c r="V44" s="87"/>
      <c r="W44" s="87"/>
      <c r="X44" s="87"/>
      <c r="Y44" s="87"/>
      <c r="Z44" s="49"/>
      <c r="AA44" s="50"/>
      <c r="AB44" s="48"/>
    </row>
    <row r="45" spans="1:28" ht="14.1" customHeight="1">
      <c r="A45" s="2"/>
      <c r="B45" s="2"/>
      <c r="C45" s="2"/>
      <c r="D45" s="2"/>
      <c r="E45" s="2"/>
      <c r="F45" s="2"/>
      <c r="G45" s="2"/>
      <c r="H45" s="2"/>
      <c r="I45" s="2"/>
      <c r="J45" s="2"/>
      <c r="K45" s="2"/>
      <c r="L45" s="2"/>
      <c r="M45" s="2"/>
      <c r="N45" s="2"/>
      <c r="O45" s="48"/>
      <c r="U45" s="87"/>
      <c r="V45" s="87"/>
      <c r="W45" s="49"/>
      <c r="X45" s="50"/>
      <c r="Y45" s="48"/>
      <c r="Z45" s="48"/>
      <c r="AA45" s="179"/>
      <c r="AB45" s="48"/>
    </row>
    <row r="46" spans="1:28" ht="14.1" customHeight="1">
      <c r="A46" s="2"/>
      <c r="B46" s="2"/>
      <c r="C46" s="2"/>
      <c r="D46" s="2"/>
      <c r="E46" s="2"/>
      <c r="F46" s="2"/>
      <c r="G46" s="2"/>
      <c r="H46" s="2"/>
      <c r="I46" s="2"/>
      <c r="J46" s="2"/>
      <c r="K46" s="2"/>
      <c r="L46" s="2"/>
      <c r="M46" s="2"/>
      <c r="N46" s="2"/>
      <c r="O46" s="48"/>
      <c r="U46" s="87"/>
      <c r="V46" s="87"/>
      <c r="W46" s="49"/>
      <c r="X46" s="50"/>
      <c r="Y46" s="48"/>
      <c r="Z46" s="48"/>
      <c r="AA46" s="179"/>
      <c r="AB46" s="48"/>
    </row>
    <row r="47" spans="1:28" ht="14.1" customHeight="1">
      <c r="A47" s="2"/>
      <c r="B47" s="2"/>
      <c r="C47" s="2"/>
      <c r="D47" s="2"/>
      <c r="E47" s="2"/>
      <c r="F47" s="2"/>
      <c r="G47" s="2"/>
      <c r="H47" s="2"/>
      <c r="I47" s="2"/>
      <c r="J47" s="2"/>
      <c r="K47" s="2"/>
      <c r="L47" s="2"/>
      <c r="M47" s="2"/>
      <c r="N47" s="2"/>
      <c r="O47" s="48"/>
      <c r="U47" s="87"/>
      <c r="V47" s="87"/>
      <c r="W47" s="49"/>
      <c r="X47" s="50"/>
      <c r="Y47" s="48"/>
      <c r="Z47" s="48"/>
      <c r="AA47" s="179"/>
      <c r="AB47" s="48"/>
    </row>
    <row r="48" spans="1:28" ht="14.1" customHeight="1">
      <c r="A48" s="2"/>
      <c r="B48" s="2"/>
      <c r="C48" s="2"/>
      <c r="D48" s="2"/>
      <c r="E48" s="2"/>
      <c r="F48" s="2"/>
      <c r="G48" s="2"/>
      <c r="H48" s="2"/>
      <c r="I48" s="2"/>
      <c r="J48" s="2"/>
      <c r="K48" s="2"/>
      <c r="L48" s="2"/>
      <c r="M48" s="2"/>
      <c r="N48" s="2"/>
      <c r="O48" s="48"/>
      <c r="U48" s="87"/>
      <c r="V48" s="87"/>
      <c r="W48" s="49"/>
      <c r="X48" s="50"/>
      <c r="Y48" s="48"/>
      <c r="Z48" s="48"/>
      <c r="AA48" s="179"/>
      <c r="AB48" s="48"/>
    </row>
    <row r="49" spans="1:28" ht="14.1" customHeight="1">
      <c r="A49" s="2"/>
      <c r="B49" s="2"/>
      <c r="C49" s="2"/>
      <c r="D49" s="2"/>
      <c r="E49" s="2"/>
      <c r="F49" s="2"/>
      <c r="G49" s="2"/>
      <c r="H49" s="2"/>
      <c r="I49" s="2"/>
      <c r="J49" s="2"/>
      <c r="K49" s="2"/>
      <c r="L49" s="2"/>
      <c r="M49" s="2"/>
      <c r="N49" s="2"/>
      <c r="O49" s="48"/>
      <c r="U49" s="87"/>
      <c r="V49" s="87"/>
      <c r="W49" s="49"/>
      <c r="X49" s="50"/>
      <c r="Y49" s="48"/>
      <c r="Z49" s="48"/>
      <c r="AA49" s="179"/>
      <c r="AB49" s="48"/>
    </row>
    <row r="50" spans="1:28" ht="6" customHeight="1">
      <c r="A50" s="2"/>
      <c r="B50" s="2"/>
      <c r="C50" s="2"/>
      <c r="D50" s="2"/>
      <c r="E50" s="2"/>
      <c r="F50" s="2"/>
      <c r="G50" s="2"/>
      <c r="H50" s="2"/>
      <c r="I50" s="2"/>
      <c r="J50" s="2"/>
      <c r="K50" s="2"/>
      <c r="L50" s="2"/>
      <c r="M50" s="2"/>
      <c r="N50" s="2"/>
      <c r="O50" s="48"/>
      <c r="U50" s="87"/>
      <c r="V50" s="87"/>
      <c r="W50" s="49"/>
      <c r="X50" s="50"/>
      <c r="Y50" s="48"/>
      <c r="Z50" s="48"/>
      <c r="AA50" s="179"/>
      <c r="AB50" s="48"/>
    </row>
    <row r="51" spans="1:28" ht="14.1" customHeight="1">
      <c r="A51" s="2"/>
      <c r="B51" s="2"/>
      <c r="C51" s="2"/>
      <c r="D51" s="2"/>
      <c r="E51" s="2"/>
      <c r="F51" s="2"/>
      <c r="G51" s="2"/>
      <c r="H51" s="2"/>
      <c r="I51" s="2"/>
      <c r="J51" s="2"/>
      <c r="K51" s="2"/>
      <c r="L51" s="2"/>
      <c r="M51" s="2"/>
      <c r="N51" s="2"/>
      <c r="O51" s="48"/>
      <c r="U51" s="87"/>
      <c r="V51" s="87"/>
      <c r="W51" s="49"/>
      <c r="X51" s="50"/>
      <c r="Y51" s="48"/>
      <c r="Z51" s="48"/>
      <c r="AA51" s="179"/>
      <c r="AB51" s="48"/>
    </row>
    <row r="52" spans="1:28" ht="14.1" customHeight="1">
      <c r="A52" s="2"/>
      <c r="B52" s="2"/>
      <c r="C52" s="2"/>
      <c r="D52" s="2"/>
      <c r="E52" s="2"/>
      <c r="F52" s="2"/>
      <c r="G52" s="2"/>
      <c r="H52" s="2"/>
      <c r="I52" s="2"/>
      <c r="J52" s="2"/>
      <c r="K52" s="2"/>
      <c r="L52" s="2"/>
      <c r="M52" s="2"/>
      <c r="N52" s="2"/>
      <c r="O52" s="48"/>
      <c r="U52" s="87"/>
      <c r="V52" s="87"/>
      <c r="W52" s="49"/>
      <c r="X52" s="50"/>
      <c r="Y52" s="48"/>
      <c r="Z52" s="48"/>
      <c r="AA52" s="179"/>
      <c r="AB52" s="48"/>
    </row>
    <row r="53" spans="1:28" ht="14.1" customHeight="1">
      <c r="A53" s="2"/>
      <c r="B53" s="2"/>
      <c r="C53" s="2"/>
      <c r="D53" s="2"/>
      <c r="E53" s="2"/>
      <c r="F53" s="2"/>
      <c r="G53" s="2"/>
      <c r="H53" s="2"/>
      <c r="I53" s="2"/>
      <c r="J53" s="2"/>
      <c r="K53" s="2"/>
      <c r="L53" s="2"/>
      <c r="M53" s="2"/>
      <c r="N53" s="2"/>
      <c r="O53" s="48"/>
      <c r="U53" s="87"/>
      <c r="V53" s="87"/>
      <c r="W53" s="49"/>
      <c r="X53" s="50"/>
      <c r="Y53" s="48"/>
      <c r="Z53" s="48"/>
      <c r="AA53" s="179"/>
      <c r="AB53" s="48"/>
    </row>
    <row r="54" spans="1:28" ht="14.1" customHeight="1">
      <c r="A54" s="2"/>
      <c r="B54" s="2"/>
      <c r="C54" s="2"/>
      <c r="D54" s="2"/>
      <c r="E54" s="2"/>
      <c r="F54" s="2"/>
      <c r="G54" s="2"/>
      <c r="H54" s="2"/>
      <c r="I54" s="2"/>
      <c r="J54" s="2"/>
      <c r="K54" s="2"/>
      <c r="L54" s="2"/>
      <c r="M54" s="2"/>
      <c r="N54" s="2"/>
      <c r="O54" s="48"/>
      <c r="U54" s="87"/>
      <c r="V54" s="87"/>
      <c r="W54" s="49"/>
      <c r="X54" s="50"/>
      <c r="Y54" s="48"/>
      <c r="Z54" s="48"/>
      <c r="AA54" s="179"/>
      <c r="AB54" s="48"/>
    </row>
    <row r="55" spans="1:28" ht="14.1" customHeight="1">
      <c r="A55" s="2"/>
      <c r="B55" s="2"/>
      <c r="C55" s="2"/>
      <c r="D55" s="2"/>
      <c r="E55" s="2"/>
      <c r="F55" s="2"/>
      <c r="G55" s="2"/>
      <c r="H55" s="2"/>
      <c r="I55" s="2"/>
      <c r="J55" s="2"/>
      <c r="K55" s="2"/>
      <c r="L55" s="2"/>
      <c r="M55" s="2"/>
      <c r="N55" s="2"/>
      <c r="O55" s="48"/>
      <c r="U55" s="76"/>
      <c r="V55" s="76"/>
      <c r="W55" s="35"/>
      <c r="X55" s="6"/>
      <c r="Y55" s="2"/>
      <c r="Z55" s="2"/>
      <c r="AA55" s="180"/>
      <c r="AB55" s="48"/>
    </row>
    <row r="56" spans="1:28" ht="14.1" customHeight="1">
      <c r="A56" s="2"/>
      <c r="B56" s="2"/>
      <c r="C56" s="2"/>
      <c r="D56" s="2"/>
      <c r="E56" s="2"/>
      <c r="F56" s="2"/>
      <c r="G56" s="2"/>
      <c r="H56" s="2"/>
      <c r="I56" s="2"/>
      <c r="J56" s="2"/>
      <c r="K56" s="2"/>
      <c r="L56" s="2"/>
      <c r="M56" s="2"/>
      <c r="N56" s="2"/>
      <c r="O56" s="48"/>
      <c r="U56" s="76"/>
      <c r="V56" s="76"/>
      <c r="W56" s="35"/>
      <c r="X56" s="6"/>
      <c r="Y56" s="2"/>
      <c r="Z56" s="2"/>
      <c r="AA56" s="180"/>
      <c r="AB56" s="48"/>
    </row>
    <row r="57" spans="1:28" ht="14.1" customHeight="1">
      <c r="A57" s="2"/>
      <c r="B57" s="2"/>
      <c r="C57" s="2"/>
      <c r="D57" s="2"/>
      <c r="E57" s="2"/>
      <c r="F57" s="2"/>
      <c r="G57" s="2"/>
      <c r="H57" s="2"/>
      <c r="I57" s="2"/>
      <c r="J57" s="2"/>
      <c r="K57" s="2"/>
      <c r="L57" s="2"/>
      <c r="M57" s="2"/>
      <c r="N57" s="2"/>
      <c r="O57" s="48"/>
      <c r="U57" s="76"/>
      <c r="V57" s="76"/>
      <c r="W57" s="35"/>
      <c r="X57" s="6"/>
      <c r="Y57" s="2"/>
      <c r="Z57" s="2"/>
      <c r="AA57" s="180"/>
      <c r="AB57" s="48"/>
    </row>
    <row r="58" spans="1:28" ht="14.1" customHeight="1">
      <c r="A58" s="574" t="s">
        <v>201</v>
      </c>
      <c r="B58" s="574"/>
      <c r="C58" s="574"/>
      <c r="D58" s="574"/>
      <c r="E58" s="574"/>
      <c r="F58" s="574"/>
      <c r="G58" s="574"/>
      <c r="H58" s="574"/>
      <c r="I58" s="574"/>
      <c r="J58" s="574"/>
      <c r="K58" s="574"/>
      <c r="L58" s="574"/>
      <c r="M58" s="574"/>
      <c r="N58" s="574"/>
      <c r="O58" s="2"/>
      <c r="U58" s="178">
        <v>4</v>
      </c>
      <c r="V58" s="178">
        <v>5</v>
      </c>
      <c r="W58" s="178">
        <v>6</v>
      </c>
      <c r="X58" s="178">
        <v>7</v>
      </c>
      <c r="Y58" s="178">
        <v>8</v>
      </c>
      <c r="Z58" s="178">
        <v>9</v>
      </c>
      <c r="AA58" s="178">
        <v>10</v>
      </c>
      <c r="AB58" s="48"/>
    </row>
    <row r="59" spans="1:28" ht="14.1" customHeight="1">
      <c r="A59" s="51"/>
      <c r="B59" s="51"/>
      <c r="C59" s="51"/>
      <c r="D59" s="51"/>
      <c r="E59" s="51"/>
      <c r="F59" s="51"/>
      <c r="G59" s="51"/>
      <c r="H59" s="51"/>
      <c r="I59" s="51"/>
      <c r="J59" s="51"/>
      <c r="K59" s="51"/>
      <c r="L59" s="51"/>
      <c r="M59" s="51"/>
      <c r="N59" s="51"/>
      <c r="O59" s="51"/>
      <c r="P59" s="51"/>
      <c r="Q59" s="51"/>
      <c r="R59" s="51"/>
      <c r="S59" s="51"/>
      <c r="T59" s="51"/>
      <c r="U59" s="52"/>
      <c r="V59" s="83"/>
      <c r="W59" s="83"/>
      <c r="X59" s="83"/>
      <c r="Y59" s="83"/>
      <c r="Z59" s="83"/>
      <c r="AA59" s="52"/>
      <c r="AB59" s="52"/>
    </row>
    <row r="60" spans="1:28" ht="14.1" customHeight="1">
      <c r="A60" s="51"/>
      <c r="B60" s="51"/>
      <c r="C60" s="51"/>
      <c r="D60" s="51"/>
      <c r="E60" s="51"/>
      <c r="F60" s="51"/>
      <c r="G60" s="51"/>
      <c r="H60" s="51"/>
      <c r="I60" s="51"/>
      <c r="J60" s="51"/>
      <c r="K60" s="51"/>
      <c r="L60" s="51"/>
      <c r="M60" s="51"/>
      <c r="N60" s="51"/>
      <c r="O60" s="51"/>
      <c r="P60" s="51"/>
      <c r="Q60" s="51"/>
      <c r="R60" s="51"/>
      <c r="S60" s="51"/>
      <c r="T60" s="51"/>
      <c r="U60" s="52"/>
      <c r="V60" s="83"/>
      <c r="W60" s="83"/>
      <c r="X60" s="83"/>
      <c r="Y60" s="83"/>
      <c r="Z60" s="83"/>
      <c r="AA60" s="52"/>
      <c r="AB60" s="52"/>
    </row>
    <row r="61" spans="1:28" ht="14.1" customHeight="1">
      <c r="A61" s="51"/>
      <c r="B61" s="51"/>
      <c r="C61" s="51"/>
      <c r="D61" s="51"/>
      <c r="E61" s="51"/>
      <c r="F61" s="51"/>
      <c r="G61" s="51"/>
      <c r="H61" s="51"/>
      <c r="I61" s="51"/>
      <c r="J61" s="51"/>
      <c r="K61" s="51"/>
      <c r="L61" s="51"/>
      <c r="M61" s="51"/>
      <c r="N61" s="51"/>
      <c r="O61" s="51"/>
      <c r="P61" s="51"/>
      <c r="Q61" s="51"/>
      <c r="R61" s="51"/>
      <c r="S61" s="51"/>
      <c r="T61" s="51"/>
      <c r="U61" s="52"/>
      <c r="V61" s="83"/>
      <c r="W61" s="83"/>
      <c r="X61" s="83"/>
      <c r="Y61" s="83"/>
      <c r="Z61" s="83"/>
      <c r="AA61" s="52"/>
      <c r="AB61" s="52"/>
    </row>
    <row r="62" spans="1:28" ht="14.1" customHeight="1">
      <c r="A62" s="51"/>
      <c r="B62" s="51"/>
      <c r="C62" s="51"/>
      <c r="D62" s="51"/>
      <c r="E62" s="51"/>
      <c r="F62" s="51"/>
      <c r="G62" s="51"/>
      <c r="H62" s="51"/>
      <c r="I62" s="51"/>
      <c r="J62" s="51"/>
      <c r="K62" s="51"/>
      <c r="L62" s="51"/>
      <c r="M62" s="51"/>
      <c r="N62" s="51"/>
      <c r="O62" s="51"/>
      <c r="P62" s="51"/>
      <c r="Q62" s="51"/>
      <c r="R62" s="51"/>
      <c r="S62" s="51"/>
      <c r="T62" s="51"/>
      <c r="U62" s="52"/>
      <c r="V62" s="83"/>
      <c r="W62" s="83"/>
      <c r="X62" s="83"/>
      <c r="Y62" s="83"/>
      <c r="Z62" s="83"/>
      <c r="AA62" s="52"/>
      <c r="AB62" s="52"/>
    </row>
    <row r="63" spans="1:28" ht="14.1" customHeight="1">
      <c r="A63" s="51"/>
      <c r="B63" s="51"/>
      <c r="C63" s="51"/>
      <c r="D63" s="51"/>
      <c r="E63" s="51"/>
      <c r="F63" s="51"/>
      <c r="G63" s="51"/>
      <c r="H63" s="51"/>
      <c r="I63" s="51"/>
      <c r="J63" s="51"/>
      <c r="K63" s="51"/>
      <c r="L63" s="51"/>
      <c r="M63" s="51"/>
      <c r="N63" s="51"/>
      <c r="O63" s="51"/>
      <c r="P63" s="51"/>
      <c r="Q63" s="51"/>
      <c r="R63" s="51"/>
      <c r="S63" s="51"/>
      <c r="T63" s="51"/>
      <c r="U63" s="52"/>
      <c r="V63" s="83"/>
      <c r="W63" s="83"/>
      <c r="X63" s="83"/>
      <c r="Y63" s="83"/>
      <c r="Z63" s="83"/>
      <c r="AA63" s="52"/>
      <c r="AB63" s="52"/>
    </row>
    <row r="64" spans="1:28" s="51" customFormat="1">
      <c r="U64" s="52"/>
      <c r="V64" s="83"/>
      <c r="W64" s="83"/>
      <c r="X64" s="83"/>
      <c r="Y64" s="83"/>
      <c r="Z64" s="83"/>
      <c r="AA64" s="52"/>
      <c r="AB64" s="52"/>
    </row>
    <row r="65" spans="21:28" s="51" customFormat="1">
      <c r="U65" s="52"/>
      <c r="V65" s="83"/>
      <c r="W65" s="83"/>
      <c r="X65" s="83"/>
      <c r="Y65" s="83"/>
      <c r="Z65" s="83"/>
      <c r="AA65" s="52"/>
      <c r="AB65" s="52"/>
    </row>
    <row r="66" spans="21:28" s="51" customFormat="1">
      <c r="U66" s="52"/>
      <c r="V66" s="83"/>
      <c r="W66" s="83"/>
      <c r="X66" s="83"/>
      <c r="Y66" s="83"/>
      <c r="Z66" s="83"/>
      <c r="AA66" s="52"/>
      <c r="AB66" s="52"/>
    </row>
    <row r="67" spans="21:28" s="51" customFormat="1">
      <c r="U67" s="52"/>
      <c r="V67" s="83"/>
      <c r="W67" s="83"/>
      <c r="X67" s="83"/>
      <c r="Y67" s="83"/>
      <c r="Z67" s="83"/>
      <c r="AA67" s="52"/>
      <c r="AB67" s="52"/>
    </row>
    <row r="68" spans="21:28" s="51" customFormat="1" ht="6" customHeight="1">
      <c r="U68" s="52"/>
      <c r="V68" s="83"/>
      <c r="W68" s="83"/>
      <c r="X68" s="83"/>
      <c r="Y68" s="83"/>
      <c r="Z68" s="83"/>
      <c r="AA68" s="52"/>
      <c r="AB68" s="52"/>
    </row>
    <row r="69" spans="21:28" s="51" customFormat="1">
      <c r="U69" s="52"/>
      <c r="V69" s="83"/>
      <c r="W69" s="83"/>
      <c r="X69" s="83"/>
      <c r="Y69" s="83"/>
      <c r="Z69" s="83"/>
      <c r="AA69" s="52"/>
      <c r="AB69" s="52"/>
    </row>
    <row r="70" spans="21:28" s="51" customFormat="1">
      <c r="U70" s="52"/>
      <c r="V70" s="83"/>
      <c r="W70" s="83"/>
      <c r="X70" s="83"/>
      <c r="Y70" s="83"/>
      <c r="Z70" s="83"/>
      <c r="AA70" s="52"/>
      <c r="AB70" s="52"/>
    </row>
    <row r="71" spans="21:28" s="51" customFormat="1">
      <c r="U71" s="52"/>
      <c r="V71" s="83"/>
      <c r="W71" s="83"/>
      <c r="X71" s="83"/>
      <c r="Y71" s="83"/>
      <c r="Z71" s="83"/>
      <c r="AA71" s="52"/>
      <c r="AB71" s="52"/>
    </row>
    <row r="72" spans="21:28" s="51" customFormat="1">
      <c r="U72" s="52"/>
      <c r="V72" s="83"/>
      <c r="W72" s="83"/>
      <c r="X72" s="83"/>
      <c r="Y72" s="83"/>
      <c r="Z72" s="83"/>
      <c r="AA72" s="52"/>
      <c r="AB72" s="52"/>
    </row>
    <row r="73" spans="21:28" s="51" customFormat="1">
      <c r="U73" s="52"/>
      <c r="V73" s="83"/>
      <c r="W73" s="83"/>
      <c r="X73" s="83"/>
      <c r="Y73" s="83"/>
      <c r="Z73" s="83"/>
      <c r="AA73" s="52"/>
      <c r="AB73" s="52"/>
    </row>
    <row r="74" spans="21:28" s="51" customFormat="1">
      <c r="U74" s="52"/>
      <c r="V74" s="83"/>
      <c r="W74" s="83"/>
      <c r="X74" s="83"/>
      <c r="Y74" s="83"/>
      <c r="Z74" s="83"/>
      <c r="AA74" s="52"/>
      <c r="AB74" s="52"/>
    </row>
    <row r="75" spans="21:28" s="51" customFormat="1">
      <c r="U75" s="52"/>
      <c r="V75" s="83"/>
      <c r="W75" s="83"/>
      <c r="X75" s="83"/>
      <c r="Y75" s="83"/>
      <c r="Z75" s="83"/>
      <c r="AA75" s="52"/>
      <c r="AB75" s="52"/>
    </row>
    <row r="76" spans="21:28" s="51" customFormat="1">
      <c r="U76" s="52"/>
      <c r="V76" s="83"/>
      <c r="W76" s="83"/>
      <c r="X76" s="83"/>
      <c r="Y76" s="83"/>
      <c r="Z76" s="83"/>
      <c r="AA76" s="52"/>
      <c r="AB76" s="52"/>
    </row>
    <row r="77" spans="21:28" s="51" customFormat="1">
      <c r="U77" s="52"/>
      <c r="V77" s="83"/>
      <c r="W77" s="83"/>
      <c r="X77" s="83"/>
      <c r="Y77" s="83"/>
      <c r="Z77" s="83"/>
      <c r="AA77" s="52"/>
      <c r="AB77" s="52"/>
    </row>
    <row r="78" spans="21:28" s="51" customFormat="1">
      <c r="U78" s="52"/>
      <c r="V78" s="83"/>
      <c r="W78" s="83"/>
      <c r="X78" s="83"/>
      <c r="Y78" s="83"/>
      <c r="Z78" s="83"/>
      <c r="AA78" s="52"/>
      <c r="AB78" s="52"/>
    </row>
    <row r="79" spans="21:28" s="51" customFormat="1">
      <c r="U79" s="52"/>
      <c r="V79" s="83"/>
      <c r="W79" s="83"/>
      <c r="X79" s="83"/>
      <c r="Y79" s="83"/>
      <c r="Z79" s="83"/>
      <c r="AA79" s="52"/>
      <c r="AB79" s="52"/>
    </row>
    <row r="80" spans="21:28" s="51" customFormat="1">
      <c r="U80" s="52"/>
      <c r="V80" s="83"/>
      <c r="W80" s="83"/>
      <c r="X80" s="83"/>
      <c r="Y80" s="83"/>
      <c r="Z80" s="83"/>
      <c r="AA80" s="52"/>
      <c r="AB80" s="52"/>
    </row>
    <row r="81" spans="1:28" s="51" customFormat="1">
      <c r="U81" s="52"/>
      <c r="V81" s="83"/>
      <c r="W81" s="83"/>
      <c r="X81" s="83"/>
      <c r="Y81" s="83"/>
      <c r="Z81" s="83"/>
      <c r="AA81" s="52"/>
      <c r="AB81" s="52"/>
    </row>
    <row r="82" spans="1:28" s="51" customFormat="1">
      <c r="U82" s="52"/>
      <c r="V82" s="83"/>
      <c r="W82" s="83"/>
      <c r="X82" s="83"/>
      <c r="Y82" s="83"/>
      <c r="Z82" s="83"/>
      <c r="AA82" s="52"/>
      <c r="AB82" s="52"/>
    </row>
    <row r="83" spans="1:28" s="51" customFormat="1">
      <c r="U83" s="52"/>
      <c r="V83" s="83"/>
      <c r="W83" s="83"/>
      <c r="X83" s="83"/>
      <c r="Y83" s="83"/>
      <c r="Z83" s="83"/>
      <c r="AA83" s="52"/>
      <c r="AB83" s="52"/>
    </row>
    <row r="84" spans="1:28" s="51" customFormat="1">
      <c r="U84" s="52"/>
      <c r="V84" s="83"/>
      <c r="W84" s="83"/>
      <c r="X84" s="83"/>
      <c r="Y84" s="83"/>
      <c r="Z84" s="83"/>
      <c r="AA84" s="52"/>
      <c r="AB84" s="52"/>
    </row>
    <row r="85" spans="1:28" s="51" customFormat="1">
      <c r="U85" s="52"/>
      <c r="V85" s="83"/>
      <c r="W85" s="83"/>
      <c r="X85" s="83"/>
      <c r="Y85" s="83"/>
      <c r="Z85" s="83"/>
      <c r="AA85" s="52"/>
      <c r="AB85" s="52"/>
    </row>
    <row r="86" spans="1:28" s="51" customFormat="1">
      <c r="U86" s="52"/>
      <c r="V86" s="83"/>
      <c r="W86" s="83"/>
      <c r="X86" s="83"/>
      <c r="Y86" s="83"/>
      <c r="Z86" s="83"/>
      <c r="AA86" s="52"/>
      <c r="AB86" s="52"/>
    </row>
    <row r="87" spans="1:28" s="51" customFormat="1">
      <c r="U87" s="52"/>
      <c r="V87" s="83"/>
      <c r="W87" s="83"/>
      <c r="X87" s="83"/>
      <c r="Y87" s="83"/>
      <c r="Z87" s="83"/>
      <c r="AA87" s="52"/>
      <c r="AB87" s="52"/>
    </row>
    <row r="88" spans="1:28">
      <c r="A88" s="51"/>
      <c r="B88" s="51"/>
      <c r="C88" s="51"/>
      <c r="D88" s="51"/>
      <c r="E88" s="51"/>
      <c r="F88" s="51"/>
      <c r="G88" s="51"/>
      <c r="H88" s="51"/>
      <c r="I88" s="51"/>
      <c r="J88" s="51"/>
      <c r="K88" s="51"/>
      <c r="L88" s="51"/>
      <c r="M88" s="51"/>
      <c r="N88" s="51"/>
      <c r="O88" s="51"/>
      <c r="P88" s="51"/>
      <c r="Q88" s="51"/>
      <c r="R88" s="51"/>
      <c r="S88" s="51"/>
      <c r="T88" s="51"/>
      <c r="U88" s="52"/>
      <c r="V88" s="83"/>
      <c r="W88" s="83"/>
      <c r="X88" s="83"/>
      <c r="Y88" s="83"/>
      <c r="Z88" s="83"/>
      <c r="AA88" s="52"/>
      <c r="AB88" s="52"/>
    </row>
    <row r="89" spans="1:28">
      <c r="A89" s="51"/>
      <c r="B89" s="51"/>
      <c r="C89" s="51"/>
      <c r="D89" s="51"/>
      <c r="E89" s="51"/>
      <c r="F89" s="51"/>
      <c r="G89" s="51"/>
      <c r="H89" s="51"/>
      <c r="I89" s="51"/>
      <c r="J89" s="51"/>
      <c r="K89" s="51"/>
      <c r="L89" s="51"/>
      <c r="M89" s="51"/>
      <c r="N89" s="51"/>
      <c r="O89" s="51"/>
      <c r="P89" s="51"/>
      <c r="Q89" s="51"/>
      <c r="R89" s="51"/>
      <c r="S89" s="51"/>
      <c r="T89" s="51"/>
      <c r="U89" s="52"/>
      <c r="V89" s="83"/>
      <c r="W89" s="83"/>
      <c r="X89" s="83"/>
      <c r="Y89" s="83"/>
      <c r="Z89" s="83"/>
      <c r="AA89" s="52"/>
      <c r="AB89" s="52"/>
    </row>
    <row r="90" spans="1:28">
      <c r="A90" s="51"/>
      <c r="B90" s="51"/>
      <c r="C90" s="51"/>
      <c r="D90" s="51"/>
      <c r="E90" s="51"/>
      <c r="F90" s="51"/>
      <c r="G90" s="51"/>
      <c r="H90" s="51"/>
      <c r="I90" s="51"/>
      <c r="J90" s="51"/>
      <c r="K90" s="51"/>
      <c r="L90" s="51"/>
      <c r="M90" s="51"/>
      <c r="N90" s="51"/>
      <c r="O90" s="51"/>
      <c r="P90" s="51"/>
      <c r="Q90" s="51"/>
      <c r="R90" s="51"/>
      <c r="S90" s="51"/>
      <c r="T90" s="51"/>
      <c r="U90" s="52"/>
      <c r="V90" s="83"/>
      <c r="W90" s="83"/>
      <c r="X90" s="83"/>
      <c r="Y90" s="83"/>
      <c r="Z90" s="83"/>
      <c r="AA90" s="52"/>
      <c r="AB90" s="52"/>
    </row>
    <row r="91" spans="1:28">
      <c r="A91" s="51"/>
      <c r="B91" s="51"/>
      <c r="C91" s="51"/>
      <c r="D91" s="51"/>
      <c r="E91" s="51"/>
      <c r="F91" s="51"/>
      <c r="G91" s="51"/>
      <c r="H91" s="51"/>
      <c r="I91" s="51"/>
      <c r="J91" s="51"/>
      <c r="K91" s="51"/>
      <c r="L91" s="51"/>
      <c r="M91" s="51"/>
      <c r="N91" s="51"/>
      <c r="O91" s="51"/>
      <c r="P91" s="51"/>
      <c r="Q91" s="51"/>
      <c r="R91" s="51"/>
      <c r="S91" s="51"/>
      <c r="T91" s="51"/>
      <c r="U91" s="52"/>
      <c r="V91" s="83"/>
      <c r="W91" s="83"/>
      <c r="X91" s="83"/>
      <c r="Y91" s="83"/>
      <c r="Z91" s="83"/>
      <c r="AA91" s="52"/>
      <c r="AB91" s="52"/>
    </row>
    <row r="92" spans="1:28">
      <c r="A92" s="51"/>
      <c r="B92" s="51"/>
      <c r="C92" s="51"/>
      <c r="D92" s="51"/>
      <c r="E92" s="51"/>
      <c r="F92" s="51"/>
      <c r="G92" s="51"/>
      <c r="H92" s="51"/>
      <c r="I92" s="51"/>
      <c r="J92" s="51"/>
      <c r="K92" s="51"/>
      <c r="L92" s="51"/>
      <c r="M92" s="51"/>
      <c r="N92" s="51"/>
      <c r="O92" s="51"/>
      <c r="P92" s="51"/>
      <c r="Q92" s="51"/>
      <c r="R92" s="51"/>
      <c r="S92" s="51"/>
      <c r="T92" s="51"/>
      <c r="U92" s="52"/>
      <c r="V92" s="83"/>
      <c r="W92" s="83"/>
      <c r="X92" s="83"/>
      <c r="Y92" s="83"/>
      <c r="Z92" s="83"/>
      <c r="AA92" s="52"/>
      <c r="AB92" s="52"/>
    </row>
    <row r="93" spans="1:28">
      <c r="A93" s="51"/>
      <c r="B93" s="51"/>
      <c r="C93" s="51"/>
      <c r="D93" s="51"/>
      <c r="E93" s="51"/>
      <c r="F93" s="51"/>
      <c r="G93" s="51"/>
      <c r="H93" s="51"/>
      <c r="I93" s="51"/>
      <c r="J93" s="51"/>
      <c r="K93" s="51"/>
      <c r="L93" s="51"/>
      <c r="M93" s="51"/>
      <c r="N93" s="51"/>
      <c r="O93" s="51"/>
      <c r="P93" s="51"/>
      <c r="Q93" s="51"/>
      <c r="R93" s="51"/>
      <c r="S93" s="51"/>
      <c r="T93" s="51"/>
      <c r="U93" s="52"/>
      <c r="V93" s="83"/>
      <c r="W93" s="83"/>
      <c r="X93" s="83"/>
      <c r="Y93" s="83"/>
      <c r="Z93" s="83"/>
      <c r="AA93" s="52"/>
      <c r="AB93" s="52"/>
    </row>
    <row r="94" spans="1:28">
      <c r="A94" s="51"/>
      <c r="B94" s="51"/>
      <c r="C94" s="51"/>
      <c r="D94" s="51"/>
      <c r="E94" s="51"/>
      <c r="F94" s="51"/>
      <c r="G94" s="51"/>
      <c r="H94" s="51"/>
      <c r="I94" s="51"/>
      <c r="J94" s="51"/>
      <c r="K94" s="51"/>
      <c r="L94" s="51"/>
      <c r="M94" s="51"/>
      <c r="N94" s="51"/>
      <c r="O94" s="51"/>
      <c r="P94" s="51"/>
      <c r="Q94" s="51"/>
      <c r="R94" s="51"/>
      <c r="S94" s="51"/>
      <c r="T94" s="51"/>
      <c r="U94" s="52"/>
      <c r="V94" s="83"/>
      <c r="W94" s="83"/>
      <c r="X94" s="83"/>
      <c r="Y94" s="83"/>
      <c r="Z94" s="83"/>
      <c r="AA94" s="52"/>
      <c r="AB94" s="52"/>
    </row>
    <row r="95" spans="1:28">
      <c r="A95" s="51"/>
      <c r="B95" s="51"/>
      <c r="C95" s="51"/>
      <c r="D95" s="51"/>
      <c r="E95" s="51"/>
      <c r="F95" s="51"/>
      <c r="G95" s="51"/>
      <c r="H95" s="51"/>
      <c r="I95" s="51"/>
      <c r="J95" s="51"/>
      <c r="K95" s="51"/>
      <c r="L95" s="51"/>
      <c r="M95" s="51"/>
      <c r="N95" s="51"/>
      <c r="O95" s="51"/>
      <c r="P95" s="51"/>
      <c r="Q95" s="51"/>
      <c r="R95" s="51"/>
      <c r="S95" s="51"/>
      <c r="T95" s="51"/>
      <c r="U95" s="52"/>
      <c r="V95" s="83"/>
      <c r="W95" s="83"/>
      <c r="X95" s="83"/>
      <c r="Y95" s="83"/>
      <c r="Z95" s="83"/>
      <c r="AA95" s="52"/>
      <c r="AB95" s="52"/>
    </row>
    <row r="96" spans="1:28">
      <c r="A96" s="51"/>
      <c r="B96" s="51"/>
      <c r="C96" s="51"/>
      <c r="D96" s="51"/>
      <c r="E96" s="51"/>
      <c r="F96" s="51"/>
      <c r="G96" s="51"/>
      <c r="H96" s="51"/>
      <c r="I96" s="51"/>
      <c r="J96" s="51"/>
      <c r="K96" s="51"/>
      <c r="L96" s="51"/>
      <c r="M96" s="51"/>
      <c r="N96" s="51"/>
      <c r="O96" s="51"/>
      <c r="P96" s="51"/>
      <c r="Q96" s="51"/>
      <c r="R96" s="51"/>
      <c r="S96" s="51"/>
      <c r="T96" s="51"/>
      <c r="U96" s="52"/>
      <c r="V96" s="83"/>
      <c r="W96" s="83"/>
      <c r="X96" s="83"/>
      <c r="Y96" s="83"/>
      <c r="Z96" s="83"/>
      <c r="AA96" s="52"/>
      <c r="AB96" s="52"/>
    </row>
    <row r="97" spans="1:28">
      <c r="A97" s="51"/>
      <c r="B97" s="51"/>
      <c r="C97" s="51"/>
      <c r="D97" s="51"/>
      <c r="E97" s="51"/>
      <c r="F97" s="51"/>
      <c r="G97" s="51"/>
      <c r="H97" s="51"/>
      <c r="I97" s="51"/>
      <c r="J97" s="51"/>
      <c r="K97" s="51"/>
      <c r="L97" s="51"/>
      <c r="M97" s="51"/>
      <c r="N97" s="51"/>
      <c r="O97" s="51"/>
      <c r="P97" s="51"/>
      <c r="Q97" s="51"/>
      <c r="R97" s="51"/>
      <c r="S97" s="51"/>
      <c r="T97" s="51"/>
      <c r="U97" s="52"/>
      <c r="V97" s="83"/>
      <c r="W97" s="83"/>
      <c r="X97" s="83"/>
      <c r="Y97" s="83"/>
      <c r="Z97" s="83"/>
      <c r="AA97" s="52"/>
      <c r="AB97" s="52"/>
    </row>
    <row r="98" spans="1:28">
      <c r="A98" s="51"/>
      <c r="B98" s="51"/>
      <c r="C98" s="51"/>
      <c r="D98" s="51"/>
      <c r="E98" s="51"/>
      <c r="F98" s="51"/>
      <c r="G98" s="51"/>
      <c r="H98" s="51"/>
      <c r="I98" s="51"/>
      <c r="J98" s="51"/>
      <c r="K98" s="51"/>
      <c r="L98" s="51"/>
      <c r="M98" s="51"/>
      <c r="N98" s="51"/>
      <c r="O98" s="51"/>
      <c r="P98" s="51"/>
      <c r="Q98" s="51"/>
      <c r="R98" s="51"/>
      <c r="S98" s="51"/>
      <c r="T98" s="51"/>
      <c r="U98" s="52"/>
      <c r="V98" s="83"/>
      <c r="W98" s="83"/>
      <c r="X98" s="83"/>
      <c r="Y98" s="83"/>
      <c r="Z98" s="83"/>
      <c r="AA98" s="52"/>
      <c r="AB98" s="52"/>
    </row>
    <row r="99" spans="1:28">
      <c r="A99" s="51"/>
      <c r="B99" s="51"/>
      <c r="C99" s="51"/>
      <c r="D99" s="51"/>
      <c r="E99" s="51"/>
      <c r="F99" s="51"/>
      <c r="G99" s="51"/>
      <c r="H99" s="51"/>
      <c r="I99" s="51"/>
      <c r="J99" s="51"/>
      <c r="K99" s="51"/>
      <c r="L99" s="51"/>
      <c r="M99" s="51"/>
      <c r="N99" s="51"/>
      <c r="O99" s="51"/>
      <c r="P99" s="51"/>
      <c r="Q99" s="51"/>
      <c r="R99" s="51"/>
      <c r="S99" s="51"/>
      <c r="T99" s="51"/>
      <c r="U99" s="52"/>
      <c r="V99" s="83"/>
      <c r="W99" s="83"/>
      <c r="X99" s="83"/>
      <c r="Y99" s="83"/>
      <c r="Z99" s="83"/>
      <c r="AA99" s="52"/>
      <c r="AB99" s="52"/>
    </row>
    <row r="100" spans="1:28">
      <c r="A100" s="51"/>
      <c r="B100" s="51"/>
      <c r="C100" s="51"/>
      <c r="D100" s="51"/>
      <c r="E100" s="51"/>
      <c r="F100" s="51"/>
      <c r="G100" s="51"/>
      <c r="H100" s="51"/>
      <c r="I100" s="51"/>
      <c r="J100" s="51"/>
      <c r="K100" s="51"/>
      <c r="L100" s="51"/>
      <c r="M100" s="51"/>
      <c r="N100" s="51"/>
      <c r="O100" s="51"/>
      <c r="P100" s="51"/>
      <c r="Q100" s="51"/>
      <c r="R100" s="51"/>
      <c r="S100" s="51"/>
      <c r="T100" s="51"/>
      <c r="U100" s="52"/>
      <c r="V100" s="83"/>
      <c r="W100" s="83"/>
      <c r="X100" s="83"/>
      <c r="Y100" s="83"/>
      <c r="Z100" s="83"/>
      <c r="AA100" s="52"/>
      <c r="AB100" s="52"/>
    </row>
    <row r="101" spans="1:28">
      <c r="A101" s="51"/>
      <c r="B101" s="51"/>
      <c r="C101" s="51"/>
      <c r="D101" s="51"/>
      <c r="E101" s="51"/>
      <c r="F101" s="51"/>
      <c r="G101" s="51"/>
      <c r="H101" s="51"/>
      <c r="I101" s="51"/>
      <c r="J101" s="51"/>
      <c r="K101" s="51"/>
      <c r="L101" s="51"/>
      <c r="M101" s="51"/>
      <c r="N101" s="51"/>
      <c r="O101" s="51"/>
      <c r="P101" s="51"/>
      <c r="Q101" s="51"/>
      <c r="R101" s="51"/>
      <c r="S101" s="51"/>
      <c r="T101" s="51"/>
      <c r="U101" s="52"/>
      <c r="V101" s="83"/>
      <c r="W101" s="83"/>
      <c r="X101" s="83"/>
      <c r="Y101" s="83"/>
      <c r="Z101" s="83"/>
      <c r="AA101" s="52"/>
      <c r="AB101" s="52"/>
    </row>
    <row r="102" spans="1:28">
      <c r="A102" s="51"/>
      <c r="B102" s="51"/>
      <c r="C102" s="51"/>
      <c r="D102" s="51"/>
      <c r="E102" s="51"/>
      <c r="F102" s="51"/>
      <c r="G102" s="51"/>
      <c r="H102" s="51"/>
      <c r="I102" s="51"/>
      <c r="J102" s="51"/>
      <c r="K102" s="51"/>
      <c r="L102" s="51"/>
      <c r="M102" s="51"/>
      <c r="N102" s="51"/>
      <c r="O102" s="51"/>
      <c r="P102" s="51"/>
      <c r="Q102" s="51"/>
      <c r="R102" s="51"/>
      <c r="S102" s="51"/>
      <c r="T102" s="51"/>
      <c r="U102" s="52"/>
      <c r="V102" s="83"/>
      <c r="W102" s="83"/>
      <c r="X102" s="83"/>
      <c r="Y102" s="83"/>
      <c r="Z102" s="83"/>
      <c r="AA102" s="52"/>
      <c r="AB102" s="52"/>
    </row>
    <row r="103" spans="1:28">
      <c r="A103" s="51"/>
      <c r="B103" s="51"/>
      <c r="C103" s="51"/>
      <c r="D103" s="51"/>
      <c r="E103" s="51"/>
      <c r="F103" s="51"/>
      <c r="G103" s="51"/>
      <c r="H103" s="51"/>
      <c r="I103" s="51"/>
      <c r="J103" s="51"/>
      <c r="K103" s="51"/>
      <c r="L103" s="51"/>
      <c r="M103" s="51"/>
      <c r="N103" s="51"/>
      <c r="O103" s="51"/>
      <c r="P103" s="51"/>
      <c r="Q103" s="51"/>
      <c r="R103" s="51"/>
      <c r="S103" s="51"/>
      <c r="T103" s="51"/>
      <c r="U103" s="52"/>
      <c r="V103" s="83"/>
      <c r="W103" s="83"/>
      <c r="X103" s="83"/>
      <c r="Y103" s="83"/>
      <c r="Z103" s="83"/>
      <c r="AA103" s="52"/>
      <c r="AB103" s="52"/>
    </row>
    <row r="104" spans="1:28">
      <c r="A104" s="51"/>
      <c r="B104" s="51"/>
      <c r="C104" s="51"/>
      <c r="D104" s="51"/>
      <c r="E104" s="51"/>
      <c r="F104" s="51"/>
      <c r="G104" s="51"/>
      <c r="H104" s="51"/>
      <c r="I104" s="51"/>
      <c r="J104" s="51"/>
      <c r="K104" s="51"/>
      <c r="L104" s="51"/>
      <c r="M104" s="51"/>
      <c r="N104" s="51"/>
      <c r="O104" s="51"/>
      <c r="P104" s="51"/>
      <c r="Q104" s="51"/>
      <c r="R104" s="51"/>
      <c r="S104" s="51"/>
      <c r="T104" s="51"/>
      <c r="U104" s="52"/>
      <c r="V104" s="83"/>
      <c r="W104" s="83"/>
      <c r="X104" s="83"/>
      <c r="Y104" s="83"/>
      <c r="Z104" s="83"/>
      <c r="AA104" s="52"/>
      <c r="AB104" s="52"/>
    </row>
    <row r="105" spans="1:28">
      <c r="A105" s="51"/>
      <c r="B105" s="51"/>
      <c r="C105" s="51"/>
      <c r="D105" s="51"/>
      <c r="E105" s="51"/>
      <c r="F105" s="51"/>
      <c r="G105" s="51"/>
      <c r="H105" s="51"/>
      <c r="I105" s="51"/>
      <c r="J105" s="51"/>
      <c r="K105" s="51"/>
      <c r="L105" s="51"/>
      <c r="M105" s="51"/>
      <c r="N105" s="51"/>
      <c r="O105" s="51"/>
      <c r="P105" s="51"/>
      <c r="Q105" s="51"/>
      <c r="R105" s="51"/>
      <c r="S105" s="51"/>
      <c r="T105" s="51"/>
      <c r="U105" s="52"/>
      <c r="V105" s="83"/>
      <c r="W105" s="83"/>
      <c r="X105" s="83"/>
      <c r="Y105" s="83"/>
      <c r="Z105" s="83"/>
      <c r="AA105" s="52"/>
      <c r="AB105" s="52"/>
    </row>
    <row r="106" spans="1:28">
      <c r="A106" s="51"/>
      <c r="B106" s="51"/>
      <c r="C106" s="51"/>
      <c r="D106" s="51"/>
      <c r="E106" s="51"/>
      <c r="F106" s="51"/>
      <c r="G106" s="51"/>
      <c r="H106" s="51"/>
      <c r="I106" s="51"/>
      <c r="J106" s="51"/>
      <c r="K106" s="51"/>
      <c r="L106" s="51"/>
      <c r="M106" s="51"/>
      <c r="N106" s="51"/>
      <c r="O106" s="51"/>
      <c r="P106" s="51"/>
      <c r="Q106" s="51"/>
      <c r="R106" s="51"/>
      <c r="S106" s="51"/>
      <c r="T106" s="51"/>
      <c r="U106" s="52"/>
      <c r="V106" s="83"/>
      <c r="W106" s="83"/>
      <c r="X106" s="83"/>
      <c r="Y106" s="83"/>
      <c r="Z106" s="83"/>
      <c r="AA106" s="52"/>
      <c r="AB106" s="52"/>
    </row>
    <row r="107" spans="1:28">
      <c r="A107" s="51"/>
      <c r="B107" s="51"/>
      <c r="C107" s="51"/>
      <c r="D107" s="51"/>
      <c r="E107" s="51"/>
      <c r="F107" s="51"/>
      <c r="G107" s="51"/>
      <c r="H107" s="51"/>
      <c r="I107" s="51"/>
      <c r="J107" s="51"/>
      <c r="K107" s="51"/>
      <c r="L107" s="51"/>
      <c r="M107" s="51"/>
      <c r="N107" s="51"/>
      <c r="O107" s="51"/>
      <c r="P107" s="51"/>
      <c r="Q107" s="51"/>
      <c r="R107" s="51"/>
      <c r="S107" s="51"/>
      <c r="T107" s="51"/>
      <c r="U107" s="52"/>
      <c r="V107" s="83"/>
      <c r="W107" s="83"/>
      <c r="X107" s="83"/>
      <c r="Y107" s="83"/>
      <c r="Z107" s="83"/>
      <c r="AA107" s="52"/>
      <c r="AB107" s="52"/>
    </row>
    <row r="108" spans="1:28">
      <c r="A108" s="51"/>
      <c r="B108" s="51"/>
      <c r="C108" s="51"/>
      <c r="D108" s="51"/>
      <c r="E108" s="51"/>
      <c r="F108" s="51"/>
      <c r="G108" s="51"/>
      <c r="H108" s="51"/>
      <c r="I108" s="51"/>
      <c r="J108" s="51"/>
      <c r="K108" s="51"/>
      <c r="L108" s="51"/>
      <c r="M108" s="51"/>
      <c r="N108" s="51"/>
      <c r="O108" s="51"/>
      <c r="P108" s="51"/>
      <c r="Q108" s="51"/>
      <c r="R108" s="51"/>
      <c r="S108" s="51"/>
      <c r="T108" s="51"/>
      <c r="U108" s="52"/>
      <c r="V108" s="83"/>
      <c r="W108" s="83"/>
      <c r="X108" s="83"/>
      <c r="Y108" s="83"/>
      <c r="Z108" s="83"/>
      <c r="AA108" s="52"/>
      <c r="AB108" s="52"/>
    </row>
    <row r="109" spans="1:28">
      <c r="A109" s="51"/>
      <c r="B109" s="51"/>
      <c r="C109" s="51"/>
      <c r="D109" s="51"/>
      <c r="E109" s="51"/>
      <c r="F109" s="51"/>
      <c r="G109" s="51"/>
      <c r="H109" s="51"/>
      <c r="I109" s="51"/>
      <c r="J109" s="51"/>
      <c r="K109" s="51"/>
      <c r="L109" s="51"/>
      <c r="M109" s="51"/>
      <c r="N109" s="51"/>
      <c r="O109" s="51"/>
      <c r="P109" s="51"/>
      <c r="Q109" s="51"/>
      <c r="R109" s="51"/>
      <c r="S109" s="51"/>
      <c r="T109" s="51"/>
      <c r="U109" s="52"/>
      <c r="V109" s="83"/>
      <c r="W109" s="83"/>
      <c r="X109" s="83"/>
      <c r="Y109" s="83"/>
      <c r="Z109" s="83"/>
      <c r="AA109" s="52"/>
      <c r="AB109" s="52"/>
    </row>
    <row r="110" spans="1:28">
      <c r="A110" s="51"/>
      <c r="B110" s="51"/>
      <c r="C110" s="51"/>
      <c r="D110" s="51"/>
      <c r="E110" s="51"/>
      <c r="F110" s="51"/>
      <c r="G110" s="51"/>
      <c r="H110" s="51"/>
      <c r="I110" s="51"/>
      <c r="J110" s="51"/>
      <c r="K110" s="51"/>
      <c r="L110" s="51"/>
      <c r="M110" s="51"/>
      <c r="N110" s="51"/>
      <c r="O110" s="51"/>
      <c r="P110" s="51"/>
      <c r="Q110" s="51"/>
      <c r="R110" s="51"/>
      <c r="S110" s="51"/>
      <c r="T110" s="51"/>
      <c r="U110" s="52"/>
      <c r="V110" s="83"/>
      <c r="W110" s="83"/>
      <c r="X110" s="83"/>
      <c r="Y110" s="83"/>
      <c r="Z110" s="83"/>
      <c r="AA110" s="52"/>
      <c r="AB110" s="52"/>
    </row>
    <row r="111" spans="1:28">
      <c r="A111" s="51"/>
      <c r="B111" s="51"/>
      <c r="C111" s="51"/>
      <c r="D111" s="51"/>
      <c r="E111" s="51"/>
      <c r="F111" s="51"/>
      <c r="G111" s="51"/>
      <c r="H111" s="51"/>
      <c r="I111" s="51"/>
      <c r="J111" s="51"/>
      <c r="K111" s="51"/>
      <c r="L111" s="51"/>
      <c r="M111" s="51"/>
      <c r="N111" s="51"/>
      <c r="O111" s="51"/>
      <c r="P111" s="51"/>
      <c r="Q111" s="51"/>
      <c r="R111" s="51"/>
      <c r="S111" s="51"/>
      <c r="T111" s="51"/>
      <c r="U111" s="52"/>
      <c r="V111" s="83"/>
      <c r="W111" s="83"/>
      <c r="X111" s="83"/>
      <c r="Y111" s="83"/>
      <c r="Z111" s="83"/>
      <c r="AA111" s="52"/>
      <c r="AB111" s="52"/>
    </row>
    <row r="112" spans="1:28">
      <c r="A112" s="51"/>
      <c r="B112" s="51"/>
      <c r="C112" s="51"/>
      <c r="D112" s="51"/>
      <c r="E112" s="51"/>
      <c r="F112" s="51"/>
      <c r="G112" s="51"/>
      <c r="H112" s="51"/>
      <c r="I112" s="51"/>
      <c r="J112" s="51"/>
      <c r="K112" s="51"/>
      <c r="L112" s="51"/>
      <c r="M112" s="51"/>
      <c r="N112" s="51"/>
      <c r="O112" s="51"/>
      <c r="P112" s="51"/>
      <c r="Q112" s="51"/>
      <c r="R112" s="51"/>
      <c r="S112" s="51"/>
      <c r="T112" s="51"/>
      <c r="U112" s="52"/>
      <c r="V112" s="83"/>
      <c r="W112" s="83"/>
      <c r="X112" s="83"/>
      <c r="Y112" s="83"/>
      <c r="Z112" s="83"/>
      <c r="AA112" s="52"/>
      <c r="AB112" s="52"/>
    </row>
    <row r="113" spans="1:28">
      <c r="A113" s="51"/>
      <c r="B113" s="51"/>
      <c r="C113" s="51"/>
      <c r="D113" s="51"/>
      <c r="E113" s="51"/>
      <c r="F113" s="51"/>
      <c r="G113" s="51"/>
      <c r="H113" s="51"/>
      <c r="I113" s="51"/>
      <c r="J113" s="51"/>
      <c r="K113" s="51"/>
      <c r="L113" s="51"/>
      <c r="M113" s="51"/>
      <c r="N113" s="51"/>
      <c r="O113" s="51"/>
      <c r="P113" s="51"/>
      <c r="Q113" s="51"/>
      <c r="R113" s="51"/>
      <c r="S113" s="51"/>
      <c r="T113" s="51"/>
      <c r="U113" s="52"/>
      <c r="V113" s="83"/>
      <c r="W113" s="83"/>
      <c r="X113" s="83"/>
      <c r="Y113" s="83"/>
      <c r="Z113" s="83"/>
      <c r="AA113" s="52"/>
      <c r="AB113" s="52"/>
    </row>
    <row r="114" spans="1:28">
      <c r="A114" s="51"/>
      <c r="B114" s="51"/>
      <c r="C114" s="51"/>
      <c r="D114" s="51"/>
      <c r="E114" s="51"/>
      <c r="F114" s="51"/>
      <c r="G114" s="51"/>
      <c r="H114" s="51"/>
      <c r="I114" s="51"/>
      <c r="J114" s="51"/>
      <c r="K114" s="51"/>
      <c r="L114" s="51"/>
      <c r="M114" s="51"/>
      <c r="N114" s="51"/>
      <c r="O114" s="51"/>
      <c r="P114" s="51"/>
      <c r="Q114" s="51"/>
      <c r="R114" s="51"/>
      <c r="S114" s="51"/>
      <c r="T114" s="51"/>
      <c r="U114" s="52"/>
      <c r="V114" s="83"/>
      <c r="W114" s="83"/>
      <c r="X114" s="83"/>
      <c r="Y114" s="83"/>
      <c r="Z114" s="83"/>
      <c r="AA114" s="52"/>
      <c r="AB114" s="52"/>
    </row>
    <row r="115" spans="1:28">
      <c r="A115" s="51"/>
      <c r="B115" s="51"/>
      <c r="C115" s="51"/>
      <c r="D115" s="51"/>
      <c r="E115" s="51"/>
      <c r="F115" s="51"/>
      <c r="G115" s="51"/>
      <c r="H115" s="51"/>
      <c r="I115" s="51"/>
      <c r="J115" s="51"/>
      <c r="K115" s="51"/>
      <c r="L115" s="51"/>
      <c r="M115" s="51"/>
      <c r="N115" s="51"/>
      <c r="O115" s="51"/>
      <c r="P115" s="51"/>
      <c r="Q115" s="51"/>
      <c r="R115" s="51"/>
      <c r="S115" s="51"/>
      <c r="T115" s="51"/>
      <c r="U115" s="52"/>
      <c r="V115" s="83"/>
      <c r="W115" s="83"/>
      <c r="X115" s="83"/>
      <c r="Y115" s="83"/>
      <c r="Z115" s="83"/>
      <c r="AA115" s="52"/>
      <c r="AB115" s="52"/>
    </row>
    <row r="116" spans="1:28">
      <c r="A116" s="51"/>
      <c r="B116" s="51"/>
      <c r="C116" s="51"/>
      <c r="D116" s="51"/>
      <c r="E116" s="51"/>
      <c r="F116" s="51"/>
      <c r="G116" s="51"/>
      <c r="H116" s="51"/>
      <c r="I116" s="51"/>
      <c r="J116" s="51"/>
      <c r="K116" s="51"/>
      <c r="L116" s="51"/>
      <c r="M116" s="51"/>
      <c r="N116" s="51"/>
      <c r="O116" s="51"/>
      <c r="P116" s="51"/>
      <c r="Q116" s="51"/>
      <c r="R116" s="51"/>
      <c r="S116" s="51"/>
      <c r="T116" s="51"/>
      <c r="U116" s="52"/>
      <c r="V116" s="83"/>
      <c r="W116" s="83"/>
      <c r="X116" s="83"/>
      <c r="Y116" s="83"/>
      <c r="Z116" s="83"/>
      <c r="AA116" s="52"/>
      <c r="AB116" s="52"/>
    </row>
    <row r="117" spans="1:28">
      <c r="A117" s="51"/>
      <c r="B117" s="51"/>
      <c r="C117" s="51"/>
      <c r="D117" s="51"/>
      <c r="E117" s="51"/>
      <c r="F117" s="51"/>
      <c r="G117" s="51"/>
      <c r="H117" s="51"/>
      <c r="I117" s="51"/>
      <c r="J117" s="51"/>
      <c r="K117" s="51"/>
      <c r="L117" s="51"/>
      <c r="M117" s="51"/>
      <c r="N117" s="51"/>
      <c r="O117" s="51"/>
      <c r="P117" s="51"/>
      <c r="Q117" s="51"/>
      <c r="R117" s="51"/>
      <c r="S117" s="51"/>
      <c r="T117" s="51"/>
      <c r="U117" s="52"/>
      <c r="V117" s="83"/>
      <c r="W117" s="83"/>
      <c r="X117" s="83"/>
      <c r="Y117" s="83"/>
      <c r="Z117" s="83"/>
      <c r="AA117" s="52"/>
      <c r="AB117" s="52"/>
    </row>
    <row r="118" spans="1:28">
      <c r="A118" s="51"/>
      <c r="B118" s="51"/>
      <c r="C118" s="51"/>
      <c r="D118" s="51"/>
      <c r="E118" s="51"/>
      <c r="F118" s="51"/>
      <c r="G118" s="51"/>
      <c r="H118" s="51"/>
      <c r="I118" s="51"/>
      <c r="J118" s="51"/>
      <c r="K118" s="51"/>
      <c r="L118" s="51"/>
      <c r="M118" s="51"/>
      <c r="N118" s="51"/>
      <c r="O118" s="51"/>
      <c r="P118" s="51"/>
      <c r="Q118" s="51"/>
      <c r="R118" s="51"/>
      <c r="S118" s="51"/>
      <c r="T118" s="51"/>
      <c r="U118" s="52"/>
      <c r="V118" s="83"/>
      <c r="W118" s="83"/>
      <c r="X118" s="83"/>
      <c r="Y118" s="83"/>
      <c r="Z118" s="83"/>
      <c r="AA118" s="52"/>
      <c r="AB118" s="52"/>
    </row>
    <row r="119" spans="1:28">
      <c r="A119" s="51"/>
      <c r="B119" s="51"/>
      <c r="C119" s="51"/>
      <c r="D119" s="51"/>
      <c r="E119" s="51"/>
      <c r="F119" s="51"/>
      <c r="G119" s="51"/>
      <c r="H119" s="51"/>
      <c r="I119" s="51"/>
      <c r="J119" s="51"/>
      <c r="K119" s="51"/>
      <c r="L119" s="51"/>
      <c r="M119" s="51"/>
      <c r="N119" s="51"/>
      <c r="O119" s="51"/>
      <c r="P119" s="51"/>
      <c r="Q119" s="51"/>
      <c r="R119" s="51"/>
      <c r="S119" s="51"/>
      <c r="T119" s="51"/>
      <c r="U119" s="52"/>
      <c r="V119" s="83"/>
      <c r="W119" s="83"/>
      <c r="X119" s="83"/>
      <c r="Y119" s="83"/>
      <c r="Z119" s="83"/>
      <c r="AA119" s="52"/>
      <c r="AB119" s="52"/>
    </row>
    <row r="120" spans="1:28">
      <c r="A120" s="51"/>
      <c r="B120" s="51"/>
      <c r="C120" s="51"/>
      <c r="D120" s="51"/>
      <c r="E120" s="51"/>
      <c r="F120" s="51"/>
      <c r="G120" s="51"/>
      <c r="H120" s="51"/>
      <c r="I120" s="51"/>
      <c r="J120" s="51"/>
      <c r="K120" s="51"/>
      <c r="L120" s="51"/>
      <c r="M120" s="51"/>
      <c r="N120" s="51"/>
      <c r="O120" s="51"/>
      <c r="P120" s="51"/>
      <c r="Q120" s="51"/>
      <c r="R120" s="51"/>
      <c r="S120" s="51"/>
      <c r="T120" s="51"/>
      <c r="U120" s="52"/>
      <c r="V120" s="83"/>
      <c r="W120" s="83"/>
      <c r="X120" s="83"/>
      <c r="Y120" s="83"/>
      <c r="Z120" s="83"/>
      <c r="AA120" s="52"/>
      <c r="AB120" s="52"/>
    </row>
    <row r="121" spans="1:28">
      <c r="A121" s="51"/>
      <c r="B121" s="51"/>
      <c r="C121" s="51"/>
      <c r="D121" s="51"/>
      <c r="E121" s="51"/>
      <c r="F121" s="51"/>
      <c r="G121" s="51"/>
      <c r="H121" s="51"/>
      <c r="I121" s="51"/>
      <c r="J121" s="51"/>
      <c r="K121" s="51"/>
      <c r="L121" s="51"/>
      <c r="M121" s="51"/>
      <c r="N121" s="51"/>
      <c r="O121" s="51"/>
      <c r="P121" s="51"/>
      <c r="Q121" s="51"/>
      <c r="R121" s="51"/>
      <c r="S121" s="51"/>
      <c r="T121" s="51"/>
      <c r="U121" s="52"/>
      <c r="V121" s="83"/>
      <c r="W121" s="83"/>
      <c r="X121" s="83"/>
      <c r="Y121" s="83"/>
      <c r="Z121" s="83"/>
      <c r="AA121" s="52"/>
      <c r="AB121" s="52"/>
    </row>
    <row r="122" spans="1:28">
      <c r="A122" s="51"/>
      <c r="B122" s="51"/>
      <c r="C122" s="51"/>
      <c r="D122" s="51"/>
      <c r="E122" s="51"/>
      <c r="F122" s="51"/>
      <c r="G122" s="51"/>
      <c r="H122" s="51"/>
      <c r="I122" s="51"/>
      <c r="J122" s="51"/>
      <c r="K122" s="51"/>
      <c r="L122" s="51"/>
      <c r="M122" s="51"/>
      <c r="N122" s="51"/>
      <c r="O122" s="51"/>
      <c r="P122" s="51"/>
      <c r="Q122" s="51"/>
      <c r="R122" s="51"/>
      <c r="S122" s="51"/>
      <c r="T122" s="51"/>
      <c r="U122" s="52"/>
      <c r="V122" s="83"/>
      <c r="W122" s="83"/>
      <c r="X122" s="83"/>
      <c r="Y122" s="83"/>
      <c r="Z122" s="83"/>
      <c r="AA122" s="52"/>
      <c r="AB122" s="52"/>
    </row>
    <row r="123" spans="1:28">
      <c r="A123" s="51"/>
      <c r="B123" s="51"/>
      <c r="C123" s="51"/>
      <c r="D123" s="51"/>
      <c r="E123" s="51"/>
      <c r="F123" s="51"/>
      <c r="G123" s="51"/>
      <c r="H123" s="51"/>
      <c r="I123" s="51"/>
      <c r="J123" s="51"/>
      <c r="K123" s="51"/>
      <c r="L123" s="51"/>
      <c r="M123" s="51"/>
      <c r="N123" s="51"/>
      <c r="O123" s="51"/>
      <c r="P123" s="51"/>
      <c r="Q123" s="51"/>
      <c r="R123" s="51"/>
      <c r="S123" s="51"/>
      <c r="T123" s="51"/>
      <c r="U123" s="52"/>
      <c r="V123" s="83"/>
      <c r="W123" s="83"/>
      <c r="X123" s="83"/>
      <c r="Y123" s="83"/>
      <c r="Z123" s="83"/>
      <c r="AA123" s="52"/>
      <c r="AB123" s="52"/>
    </row>
    <row r="124" spans="1:28">
      <c r="A124" s="51"/>
      <c r="B124" s="51"/>
      <c r="C124" s="51"/>
      <c r="D124" s="51"/>
      <c r="E124" s="51"/>
      <c r="F124" s="51"/>
      <c r="G124" s="51"/>
      <c r="H124" s="51"/>
      <c r="I124" s="51"/>
      <c r="J124" s="51"/>
      <c r="K124" s="51"/>
      <c r="L124" s="51"/>
      <c r="M124" s="51"/>
      <c r="N124" s="51"/>
      <c r="O124" s="51"/>
      <c r="P124" s="51"/>
      <c r="Q124" s="51"/>
      <c r="R124" s="51"/>
      <c r="S124" s="51"/>
      <c r="T124" s="51"/>
      <c r="U124" s="52"/>
      <c r="V124" s="83"/>
      <c r="W124" s="83"/>
      <c r="X124" s="83"/>
      <c r="Y124" s="83"/>
      <c r="Z124" s="83"/>
      <c r="AA124" s="52"/>
      <c r="AB124" s="52"/>
    </row>
    <row r="125" spans="1:28">
      <c r="A125" s="51"/>
      <c r="B125" s="51"/>
      <c r="C125" s="51"/>
      <c r="D125" s="51"/>
      <c r="E125" s="51"/>
      <c r="F125" s="51"/>
      <c r="G125" s="51"/>
      <c r="H125" s="51"/>
      <c r="I125" s="51"/>
      <c r="J125" s="51"/>
      <c r="K125" s="51"/>
      <c r="L125" s="51"/>
      <c r="M125" s="51"/>
      <c r="N125" s="51"/>
      <c r="O125" s="51"/>
      <c r="P125" s="51"/>
      <c r="Q125" s="51"/>
      <c r="R125" s="51"/>
      <c r="S125" s="51"/>
      <c r="T125" s="51"/>
      <c r="U125" s="52"/>
      <c r="V125" s="83"/>
      <c r="W125" s="83"/>
      <c r="X125" s="83"/>
      <c r="Y125" s="83"/>
      <c r="Z125" s="83"/>
      <c r="AA125" s="52"/>
      <c r="AB125" s="52"/>
    </row>
    <row r="126" spans="1:28">
      <c r="A126" s="51"/>
      <c r="B126" s="51"/>
      <c r="C126" s="51"/>
      <c r="D126" s="51"/>
      <c r="E126" s="51"/>
      <c r="F126" s="51"/>
      <c r="G126" s="51"/>
      <c r="H126" s="51"/>
      <c r="I126" s="51"/>
      <c r="J126" s="51"/>
      <c r="K126" s="51"/>
      <c r="L126" s="51"/>
      <c r="M126" s="51"/>
      <c r="N126" s="51"/>
      <c r="O126" s="51"/>
      <c r="P126" s="51"/>
      <c r="Q126" s="51"/>
      <c r="R126" s="51"/>
      <c r="S126" s="51"/>
      <c r="T126" s="51"/>
      <c r="U126" s="52"/>
      <c r="V126" s="83"/>
      <c r="W126" s="83"/>
      <c r="X126" s="83"/>
      <c r="Y126" s="83"/>
      <c r="Z126" s="83"/>
      <c r="AA126" s="52"/>
      <c r="AB126" s="52"/>
    </row>
    <row r="127" spans="1:28">
      <c r="A127" s="51"/>
      <c r="B127" s="51"/>
      <c r="C127" s="51"/>
      <c r="D127" s="51"/>
      <c r="E127" s="51"/>
      <c r="F127" s="51"/>
      <c r="G127" s="51"/>
      <c r="H127" s="51"/>
      <c r="I127" s="51"/>
      <c r="J127" s="51"/>
      <c r="K127" s="51"/>
      <c r="L127" s="51"/>
      <c r="M127" s="51"/>
      <c r="N127" s="51"/>
      <c r="O127" s="51"/>
      <c r="P127" s="51"/>
      <c r="Q127" s="51"/>
      <c r="R127" s="51"/>
      <c r="S127" s="51"/>
      <c r="T127" s="51"/>
      <c r="U127" s="52"/>
      <c r="V127" s="83"/>
      <c r="W127" s="83"/>
      <c r="X127" s="83"/>
      <c r="Y127" s="83"/>
      <c r="Z127" s="83"/>
      <c r="AA127" s="52"/>
      <c r="AB127" s="52"/>
    </row>
    <row r="128" spans="1:28">
      <c r="A128" s="51"/>
      <c r="B128" s="51"/>
      <c r="C128" s="51"/>
      <c r="D128" s="51"/>
      <c r="E128" s="51"/>
      <c r="F128" s="51"/>
      <c r="G128" s="51"/>
      <c r="H128" s="51"/>
      <c r="I128" s="51"/>
      <c r="J128" s="51"/>
      <c r="K128" s="51"/>
      <c r="L128" s="51"/>
      <c r="M128" s="51"/>
      <c r="N128" s="51"/>
      <c r="O128" s="51"/>
      <c r="P128" s="51"/>
      <c r="Q128" s="51"/>
      <c r="R128" s="51"/>
      <c r="S128" s="51"/>
      <c r="T128" s="51"/>
      <c r="U128" s="52"/>
      <c r="V128" s="83"/>
      <c r="W128" s="83"/>
      <c r="X128" s="83"/>
      <c r="Y128" s="83"/>
      <c r="Z128" s="83"/>
      <c r="AA128" s="52"/>
      <c r="AB128" s="52"/>
    </row>
    <row r="129" spans="1:28">
      <c r="A129" s="51"/>
      <c r="B129" s="51"/>
      <c r="C129" s="51"/>
      <c r="D129" s="51"/>
      <c r="E129" s="51"/>
      <c r="F129" s="51"/>
      <c r="G129" s="51"/>
      <c r="H129" s="51"/>
      <c r="I129" s="51"/>
      <c r="J129" s="51"/>
      <c r="K129" s="51"/>
      <c r="L129" s="51"/>
      <c r="M129" s="51"/>
      <c r="N129" s="51"/>
      <c r="O129" s="51"/>
      <c r="P129" s="51"/>
      <c r="Q129" s="51"/>
      <c r="R129" s="51"/>
      <c r="S129" s="51"/>
      <c r="T129" s="51"/>
      <c r="U129" s="52"/>
      <c r="V129" s="83"/>
      <c r="W129" s="83"/>
      <c r="X129" s="83"/>
      <c r="Y129" s="83"/>
      <c r="Z129" s="83"/>
      <c r="AA129" s="52"/>
      <c r="AB129" s="52"/>
    </row>
    <row r="130" spans="1:28">
      <c r="A130" s="51"/>
      <c r="B130" s="51"/>
      <c r="C130" s="51"/>
      <c r="D130" s="51"/>
      <c r="E130" s="51"/>
      <c r="F130" s="51"/>
      <c r="G130" s="51"/>
      <c r="H130" s="51"/>
      <c r="I130" s="51"/>
      <c r="J130" s="51"/>
      <c r="K130" s="51"/>
      <c r="L130" s="51"/>
      <c r="M130" s="51"/>
      <c r="N130" s="51"/>
      <c r="O130" s="51"/>
      <c r="P130" s="51"/>
      <c r="Q130" s="51"/>
      <c r="R130" s="51"/>
      <c r="S130" s="51"/>
      <c r="T130" s="51"/>
      <c r="U130" s="52"/>
      <c r="V130" s="83"/>
      <c r="W130" s="83"/>
      <c r="X130" s="83"/>
      <c r="Y130" s="83"/>
      <c r="Z130" s="83"/>
      <c r="AA130" s="52"/>
      <c r="AB130" s="52"/>
    </row>
    <row r="131" spans="1:28">
      <c r="A131" s="51"/>
      <c r="B131" s="51"/>
      <c r="C131" s="51"/>
      <c r="D131" s="51"/>
      <c r="E131" s="51"/>
      <c r="F131" s="51"/>
      <c r="G131" s="51"/>
      <c r="H131" s="51"/>
      <c r="I131" s="51"/>
      <c r="J131" s="51"/>
      <c r="K131" s="51"/>
      <c r="L131" s="51"/>
      <c r="M131" s="51"/>
      <c r="N131" s="51"/>
      <c r="O131" s="51"/>
      <c r="P131" s="51"/>
      <c r="Q131" s="51"/>
      <c r="R131" s="51"/>
      <c r="S131" s="51"/>
      <c r="T131" s="51"/>
      <c r="U131" s="52"/>
      <c r="V131" s="83"/>
      <c r="W131" s="83"/>
      <c r="X131" s="83"/>
      <c r="Y131" s="83"/>
      <c r="Z131" s="83"/>
      <c r="AA131" s="52"/>
      <c r="AB131" s="52"/>
    </row>
    <row r="132" spans="1:28">
      <c r="A132" s="51"/>
      <c r="B132" s="51"/>
      <c r="C132" s="51"/>
      <c r="D132" s="51"/>
      <c r="E132" s="51"/>
      <c r="F132" s="51"/>
      <c r="G132" s="51"/>
      <c r="H132" s="51"/>
      <c r="I132" s="51"/>
      <c r="J132" s="51"/>
      <c r="K132" s="51"/>
      <c r="L132" s="51"/>
      <c r="M132" s="51"/>
      <c r="N132" s="51"/>
      <c r="O132" s="51"/>
      <c r="P132" s="51"/>
      <c r="Q132" s="51"/>
      <c r="R132" s="51"/>
      <c r="S132" s="51"/>
      <c r="T132" s="51"/>
      <c r="U132" s="52"/>
      <c r="V132" s="83"/>
      <c r="W132" s="83"/>
      <c r="X132" s="83"/>
      <c r="Y132" s="83"/>
      <c r="Z132" s="83"/>
      <c r="AA132" s="52"/>
      <c r="AB132" s="52"/>
    </row>
    <row r="133" spans="1:28">
      <c r="A133" s="51"/>
      <c r="B133" s="51"/>
      <c r="C133" s="51"/>
      <c r="D133" s="51"/>
      <c r="E133" s="51"/>
      <c r="F133" s="51"/>
      <c r="G133" s="51"/>
      <c r="H133" s="51"/>
      <c r="I133" s="51"/>
      <c r="J133" s="51"/>
      <c r="K133" s="51"/>
      <c r="L133" s="51"/>
      <c r="M133" s="51"/>
      <c r="N133" s="51"/>
      <c r="O133" s="51"/>
      <c r="P133" s="51"/>
      <c r="Q133" s="51"/>
      <c r="R133" s="51"/>
      <c r="S133" s="51"/>
      <c r="T133" s="51"/>
      <c r="U133" s="52"/>
      <c r="V133" s="83"/>
      <c r="W133" s="83"/>
      <c r="X133" s="83"/>
      <c r="Y133" s="83"/>
      <c r="Z133" s="83"/>
      <c r="AA133" s="52"/>
      <c r="AB133" s="52"/>
    </row>
    <row r="134" spans="1:28">
      <c r="A134" s="51"/>
      <c r="B134" s="51"/>
      <c r="C134" s="51"/>
      <c r="D134" s="51"/>
      <c r="E134" s="51"/>
      <c r="F134" s="51"/>
      <c r="G134" s="51"/>
      <c r="H134" s="51"/>
      <c r="I134" s="51"/>
      <c r="J134" s="51"/>
      <c r="K134" s="51"/>
      <c r="L134" s="51"/>
      <c r="M134" s="51"/>
      <c r="N134" s="51"/>
      <c r="O134" s="51"/>
      <c r="P134" s="51"/>
      <c r="Q134" s="51"/>
      <c r="R134" s="51"/>
      <c r="S134" s="51"/>
      <c r="T134" s="51"/>
      <c r="U134" s="52"/>
      <c r="V134" s="83"/>
      <c r="W134" s="83"/>
      <c r="X134" s="83"/>
      <c r="Y134" s="83"/>
      <c r="Z134" s="83"/>
      <c r="AA134" s="52"/>
      <c r="AB134" s="52"/>
    </row>
    <row r="135" spans="1:28">
      <c r="A135" s="51"/>
      <c r="B135" s="51"/>
      <c r="C135" s="51"/>
      <c r="D135" s="51"/>
      <c r="E135" s="51"/>
      <c r="F135" s="51"/>
      <c r="G135" s="51"/>
      <c r="H135" s="51"/>
      <c r="I135" s="51"/>
      <c r="J135" s="51"/>
      <c r="K135" s="51"/>
      <c r="L135" s="51"/>
      <c r="M135" s="51"/>
      <c r="N135" s="51"/>
      <c r="O135" s="51"/>
      <c r="P135" s="51"/>
      <c r="Q135" s="51"/>
      <c r="R135" s="51"/>
      <c r="S135" s="51"/>
      <c r="T135" s="51"/>
      <c r="U135" s="52"/>
      <c r="V135" s="83"/>
      <c r="W135" s="83"/>
      <c r="X135" s="83"/>
      <c r="Y135" s="83"/>
      <c r="Z135" s="83"/>
      <c r="AA135" s="52"/>
      <c r="AB135" s="52"/>
    </row>
    <row r="136" spans="1:28">
      <c r="A136" s="51"/>
      <c r="B136" s="51"/>
      <c r="C136" s="51"/>
      <c r="D136" s="51"/>
      <c r="E136" s="51"/>
      <c r="F136" s="51"/>
      <c r="G136" s="51"/>
      <c r="H136" s="51"/>
      <c r="I136" s="51"/>
      <c r="J136" s="51"/>
      <c r="K136" s="51"/>
      <c r="L136" s="51"/>
      <c r="M136" s="51"/>
      <c r="N136" s="51"/>
      <c r="O136" s="51"/>
      <c r="P136" s="51"/>
      <c r="Q136" s="51"/>
      <c r="R136" s="51"/>
      <c r="S136" s="51"/>
      <c r="T136" s="51"/>
      <c r="U136" s="52"/>
      <c r="V136" s="83"/>
      <c r="W136" s="83"/>
      <c r="X136" s="83"/>
      <c r="Y136" s="83"/>
      <c r="Z136" s="83"/>
      <c r="AA136" s="52"/>
      <c r="AB136" s="52"/>
    </row>
    <row r="137" spans="1:28">
      <c r="A137" s="51"/>
      <c r="B137" s="51"/>
      <c r="C137" s="51"/>
      <c r="D137" s="51"/>
      <c r="E137" s="51"/>
      <c r="F137" s="51"/>
      <c r="G137" s="51"/>
      <c r="H137" s="51"/>
      <c r="I137" s="51"/>
      <c r="J137" s="51"/>
      <c r="K137" s="51"/>
      <c r="L137" s="51"/>
      <c r="M137" s="51"/>
      <c r="N137" s="51"/>
      <c r="O137" s="51"/>
      <c r="P137" s="51"/>
      <c r="Q137" s="51"/>
      <c r="R137" s="51"/>
      <c r="S137" s="51"/>
      <c r="T137" s="51"/>
      <c r="U137" s="52"/>
      <c r="V137" s="83"/>
      <c r="W137" s="83"/>
      <c r="X137" s="83"/>
      <c r="Y137" s="83"/>
      <c r="Z137" s="83"/>
      <c r="AA137" s="52"/>
      <c r="AB137" s="52"/>
    </row>
    <row r="138" spans="1:28">
      <c r="A138" s="51"/>
      <c r="B138" s="51"/>
      <c r="C138" s="51"/>
      <c r="D138" s="51"/>
      <c r="E138" s="51"/>
      <c r="F138" s="51"/>
      <c r="G138" s="51"/>
      <c r="H138" s="51"/>
      <c r="I138" s="51"/>
      <c r="J138" s="51"/>
      <c r="K138" s="51"/>
      <c r="L138" s="51"/>
      <c r="M138" s="51"/>
      <c r="N138" s="51"/>
      <c r="O138" s="51"/>
      <c r="P138" s="51"/>
      <c r="Q138" s="51"/>
      <c r="R138" s="51"/>
      <c r="S138" s="51"/>
      <c r="T138" s="51"/>
      <c r="U138" s="52"/>
      <c r="V138" s="83"/>
      <c r="W138" s="83"/>
      <c r="X138" s="83"/>
      <c r="Y138" s="83"/>
      <c r="Z138" s="83"/>
      <c r="AA138" s="52"/>
      <c r="AB138" s="52"/>
    </row>
    <row r="139" spans="1:28">
      <c r="A139" s="51"/>
      <c r="B139" s="51"/>
      <c r="C139" s="51"/>
      <c r="D139" s="51"/>
      <c r="E139" s="51"/>
      <c r="F139" s="51"/>
      <c r="G139" s="51"/>
      <c r="H139" s="51"/>
      <c r="I139" s="51"/>
      <c r="J139" s="51"/>
      <c r="K139" s="51"/>
      <c r="L139" s="51"/>
      <c r="M139" s="51"/>
      <c r="N139" s="51"/>
      <c r="O139" s="51"/>
      <c r="P139" s="51"/>
      <c r="Q139" s="51"/>
      <c r="R139" s="51"/>
      <c r="S139" s="51"/>
      <c r="T139" s="51"/>
      <c r="U139" s="52"/>
      <c r="V139" s="83"/>
      <c r="W139" s="83"/>
      <c r="X139" s="83"/>
      <c r="Y139" s="83"/>
      <c r="Z139" s="83"/>
      <c r="AA139" s="52"/>
      <c r="AB139" s="52"/>
    </row>
    <row r="140" spans="1:28">
      <c r="A140" s="51"/>
      <c r="B140" s="51"/>
      <c r="C140" s="51"/>
      <c r="D140" s="51"/>
      <c r="E140" s="51"/>
      <c r="F140" s="51"/>
      <c r="G140" s="51"/>
      <c r="H140" s="51"/>
      <c r="I140" s="51"/>
      <c r="J140" s="51"/>
      <c r="K140" s="51"/>
      <c r="L140" s="51"/>
      <c r="M140" s="51"/>
      <c r="N140" s="51"/>
      <c r="O140" s="51"/>
      <c r="P140" s="51"/>
      <c r="Q140" s="51"/>
      <c r="R140" s="51"/>
      <c r="S140" s="51"/>
      <c r="T140" s="51"/>
      <c r="U140" s="52"/>
      <c r="V140" s="83"/>
      <c r="W140" s="83"/>
      <c r="X140" s="83"/>
      <c r="Y140" s="83"/>
      <c r="Z140" s="83"/>
      <c r="AA140" s="52"/>
      <c r="AB140" s="52"/>
    </row>
    <row r="141" spans="1:28">
      <c r="A141" s="51"/>
      <c r="B141" s="51"/>
      <c r="C141" s="51"/>
      <c r="D141" s="51"/>
      <c r="E141" s="51"/>
      <c r="F141" s="51"/>
      <c r="G141" s="51"/>
      <c r="H141" s="51"/>
      <c r="I141" s="51"/>
      <c r="J141" s="51"/>
      <c r="K141" s="51"/>
      <c r="L141" s="51"/>
      <c r="M141" s="51"/>
      <c r="N141" s="51"/>
      <c r="O141" s="51"/>
      <c r="P141" s="51"/>
      <c r="Q141" s="51"/>
      <c r="R141" s="51"/>
      <c r="S141" s="51"/>
      <c r="T141" s="51"/>
      <c r="U141" s="52"/>
      <c r="V141" s="83"/>
      <c r="W141" s="83"/>
      <c r="X141" s="83"/>
      <c r="Y141" s="83"/>
      <c r="Z141" s="83"/>
      <c r="AA141" s="52"/>
      <c r="AB141" s="52"/>
    </row>
    <row r="142" spans="1:28">
      <c r="A142" s="51"/>
      <c r="B142" s="51"/>
      <c r="C142" s="51"/>
      <c r="D142" s="51"/>
      <c r="E142" s="51"/>
      <c r="F142" s="51"/>
      <c r="G142" s="51"/>
      <c r="H142" s="51"/>
      <c r="I142" s="51"/>
      <c r="J142" s="51"/>
      <c r="K142" s="51"/>
      <c r="L142" s="51"/>
      <c r="M142" s="51"/>
      <c r="N142" s="51"/>
      <c r="O142" s="51"/>
      <c r="P142" s="51"/>
      <c r="Q142" s="51"/>
      <c r="R142" s="51"/>
      <c r="S142" s="51"/>
      <c r="T142" s="51"/>
      <c r="U142" s="52"/>
      <c r="V142" s="83"/>
      <c r="W142" s="83"/>
      <c r="X142" s="83"/>
      <c r="Y142" s="83"/>
      <c r="Z142" s="83"/>
      <c r="AA142" s="52"/>
      <c r="AB142" s="52"/>
    </row>
    <row r="143" spans="1:28">
      <c r="A143" s="51"/>
      <c r="B143" s="51"/>
      <c r="C143" s="51"/>
      <c r="D143" s="51"/>
      <c r="E143" s="51"/>
      <c r="F143" s="51"/>
      <c r="G143" s="51"/>
      <c r="H143" s="51"/>
      <c r="I143" s="51"/>
      <c r="J143" s="51"/>
      <c r="K143" s="51"/>
      <c r="L143" s="51"/>
      <c r="M143" s="51"/>
      <c r="N143" s="51"/>
      <c r="O143" s="51"/>
      <c r="P143" s="51"/>
      <c r="Q143" s="51"/>
      <c r="R143" s="51"/>
      <c r="S143" s="51"/>
      <c r="T143" s="51"/>
      <c r="U143" s="52"/>
      <c r="V143" s="83"/>
      <c r="W143" s="83"/>
      <c r="X143" s="83"/>
      <c r="Y143" s="83"/>
      <c r="Z143" s="83"/>
      <c r="AA143" s="52"/>
      <c r="AB143" s="52"/>
    </row>
    <row r="144" spans="1:28">
      <c r="A144" s="51"/>
      <c r="B144" s="51"/>
      <c r="C144" s="51"/>
      <c r="D144" s="51"/>
      <c r="E144" s="51"/>
      <c r="F144" s="51"/>
      <c r="G144" s="51"/>
      <c r="H144" s="51"/>
      <c r="I144" s="51"/>
      <c r="J144" s="51"/>
      <c r="K144" s="51"/>
      <c r="L144" s="51"/>
      <c r="M144" s="51"/>
      <c r="N144" s="51"/>
      <c r="O144" s="51"/>
      <c r="P144" s="51"/>
      <c r="Q144" s="51"/>
      <c r="R144" s="51"/>
      <c r="S144" s="51"/>
      <c r="T144" s="51"/>
      <c r="U144" s="52"/>
      <c r="V144" s="83"/>
      <c r="W144" s="83"/>
      <c r="X144" s="83"/>
      <c r="Y144" s="83"/>
      <c r="Z144" s="83"/>
      <c r="AA144" s="52"/>
      <c r="AB144" s="52"/>
    </row>
    <row r="145" spans="1:28">
      <c r="A145" s="51"/>
      <c r="B145" s="51"/>
      <c r="C145" s="51"/>
      <c r="D145" s="51"/>
      <c r="E145" s="51"/>
      <c r="F145" s="51"/>
      <c r="G145" s="51"/>
      <c r="H145" s="51"/>
      <c r="I145" s="51"/>
      <c r="J145" s="51"/>
      <c r="K145" s="51"/>
      <c r="L145" s="51"/>
      <c r="M145" s="51"/>
      <c r="N145" s="51"/>
      <c r="O145" s="51"/>
      <c r="P145" s="51"/>
      <c r="Q145" s="51"/>
      <c r="R145" s="51"/>
      <c r="S145" s="51"/>
      <c r="T145" s="51"/>
      <c r="U145" s="52"/>
      <c r="V145" s="83"/>
      <c r="W145" s="83"/>
      <c r="X145" s="83"/>
      <c r="Y145" s="83"/>
      <c r="Z145" s="83"/>
      <c r="AA145" s="52"/>
      <c r="AB145" s="52"/>
    </row>
    <row r="146" spans="1:28">
      <c r="A146" s="51"/>
      <c r="B146" s="51"/>
      <c r="C146" s="51"/>
      <c r="D146" s="51"/>
      <c r="E146" s="51"/>
      <c r="F146" s="51"/>
      <c r="G146" s="51"/>
      <c r="H146" s="51"/>
      <c r="I146" s="51"/>
      <c r="J146" s="51"/>
      <c r="K146" s="51"/>
      <c r="L146" s="51"/>
      <c r="M146" s="51"/>
      <c r="N146" s="51"/>
      <c r="O146" s="51"/>
      <c r="P146" s="51"/>
      <c r="Q146" s="51"/>
      <c r="R146" s="51"/>
      <c r="S146" s="51"/>
      <c r="T146" s="51"/>
      <c r="U146" s="52"/>
      <c r="V146" s="83"/>
      <c r="W146" s="83"/>
      <c r="X146" s="83"/>
      <c r="Y146" s="83"/>
      <c r="Z146" s="83"/>
      <c r="AA146" s="52"/>
      <c r="AB146" s="52"/>
    </row>
    <row r="147" spans="1:28">
      <c r="A147" s="51"/>
      <c r="B147" s="51"/>
      <c r="C147" s="51"/>
      <c r="D147" s="51"/>
      <c r="E147" s="51"/>
      <c r="F147" s="51"/>
      <c r="G147" s="51"/>
      <c r="H147" s="51"/>
      <c r="I147" s="51"/>
      <c r="J147" s="51"/>
      <c r="K147" s="51"/>
      <c r="L147" s="51"/>
      <c r="M147" s="51"/>
      <c r="N147" s="51"/>
      <c r="O147" s="51"/>
      <c r="P147" s="51"/>
      <c r="Q147" s="51"/>
      <c r="R147" s="51"/>
      <c r="S147" s="51"/>
      <c r="T147" s="51"/>
      <c r="U147" s="52"/>
      <c r="V147" s="83"/>
      <c r="W147" s="83"/>
      <c r="X147" s="83"/>
      <c r="Y147" s="83"/>
      <c r="Z147" s="83"/>
      <c r="AA147" s="52"/>
      <c r="AB147" s="52"/>
    </row>
    <row r="148" spans="1:28">
      <c r="A148" s="51"/>
      <c r="B148" s="51"/>
      <c r="C148" s="51"/>
      <c r="D148" s="51"/>
      <c r="E148" s="51"/>
      <c r="F148" s="51"/>
      <c r="G148" s="51"/>
      <c r="H148" s="51"/>
      <c r="I148" s="51"/>
      <c r="J148" s="51"/>
      <c r="K148" s="51"/>
      <c r="L148" s="51"/>
      <c r="M148" s="51"/>
      <c r="N148" s="51"/>
      <c r="O148" s="51"/>
      <c r="P148" s="51"/>
      <c r="Q148" s="51"/>
      <c r="R148" s="51"/>
      <c r="S148" s="51"/>
      <c r="T148" s="51"/>
      <c r="U148" s="52"/>
      <c r="V148" s="83"/>
      <c r="W148" s="83"/>
      <c r="X148" s="83"/>
      <c r="Y148" s="83"/>
      <c r="Z148" s="83"/>
      <c r="AA148" s="52"/>
      <c r="AB148" s="52"/>
    </row>
    <row r="149" spans="1:28">
      <c r="A149" s="51"/>
      <c r="B149" s="51"/>
      <c r="C149" s="51"/>
      <c r="D149" s="51"/>
      <c r="E149" s="51"/>
      <c r="F149" s="51"/>
      <c r="G149" s="51"/>
      <c r="H149" s="51"/>
      <c r="I149" s="51"/>
      <c r="J149" s="51"/>
      <c r="K149" s="51"/>
      <c r="L149" s="51"/>
      <c r="M149" s="51"/>
      <c r="N149" s="51"/>
      <c r="O149" s="51"/>
      <c r="P149" s="51"/>
      <c r="Q149" s="51"/>
      <c r="R149" s="51"/>
      <c r="S149" s="51"/>
      <c r="T149" s="51"/>
      <c r="U149" s="52"/>
      <c r="V149" s="83"/>
      <c r="W149" s="83"/>
      <c r="X149" s="83"/>
      <c r="Y149" s="83"/>
      <c r="Z149" s="83"/>
      <c r="AA149" s="52"/>
      <c r="AB149" s="52"/>
    </row>
    <row r="150" spans="1:28">
      <c r="A150" s="51"/>
      <c r="B150" s="51"/>
      <c r="C150" s="51"/>
      <c r="D150" s="51"/>
      <c r="E150" s="51"/>
      <c r="F150" s="51"/>
      <c r="G150" s="51"/>
      <c r="H150" s="51"/>
      <c r="I150" s="51"/>
      <c r="J150" s="51"/>
      <c r="K150" s="51"/>
      <c r="L150" s="51"/>
      <c r="M150" s="51"/>
      <c r="N150" s="51"/>
      <c r="O150" s="51"/>
      <c r="P150" s="51"/>
      <c r="Q150" s="51"/>
      <c r="R150" s="51"/>
      <c r="S150" s="51"/>
      <c r="T150" s="51"/>
      <c r="U150" s="52"/>
      <c r="V150" s="83"/>
      <c r="W150" s="83"/>
      <c r="X150" s="83"/>
      <c r="Y150" s="83"/>
      <c r="Z150" s="83"/>
      <c r="AA150" s="52"/>
      <c r="AB150" s="52"/>
    </row>
    <row r="151" spans="1:28">
      <c r="A151" s="51"/>
      <c r="B151" s="51"/>
      <c r="C151" s="51"/>
      <c r="D151" s="51"/>
      <c r="E151" s="51"/>
      <c r="F151" s="51"/>
      <c r="G151" s="51"/>
      <c r="H151" s="51"/>
      <c r="I151" s="51"/>
      <c r="J151" s="51"/>
      <c r="K151" s="51"/>
      <c r="L151" s="51"/>
      <c r="M151" s="51"/>
      <c r="N151" s="51"/>
      <c r="O151" s="51"/>
      <c r="P151" s="51"/>
      <c r="Q151" s="51"/>
      <c r="R151" s="51"/>
      <c r="S151" s="51"/>
      <c r="T151" s="51"/>
      <c r="U151" s="52"/>
      <c r="V151" s="83"/>
      <c r="W151" s="83"/>
      <c r="X151" s="83"/>
      <c r="Y151" s="83"/>
      <c r="Z151" s="83"/>
      <c r="AA151" s="52"/>
      <c r="AB151" s="52"/>
    </row>
    <row r="152" spans="1:28">
      <c r="A152" s="51"/>
      <c r="B152" s="51"/>
      <c r="C152" s="51"/>
      <c r="D152" s="51"/>
      <c r="E152" s="51"/>
      <c r="F152" s="51"/>
      <c r="G152" s="51"/>
      <c r="H152" s="51"/>
      <c r="I152" s="51"/>
      <c r="J152" s="51"/>
      <c r="K152" s="51"/>
      <c r="L152" s="51"/>
      <c r="M152" s="51"/>
      <c r="N152" s="51"/>
      <c r="O152" s="51"/>
      <c r="P152" s="51"/>
      <c r="Q152" s="51"/>
      <c r="R152" s="51"/>
      <c r="S152" s="51"/>
      <c r="T152" s="51"/>
      <c r="U152" s="52"/>
      <c r="V152" s="83"/>
      <c r="W152" s="83"/>
      <c r="X152" s="83"/>
      <c r="Y152" s="83"/>
      <c r="Z152" s="83"/>
      <c r="AA152" s="52"/>
      <c r="AB152" s="52"/>
    </row>
    <row r="153" spans="1:28">
      <c r="A153" s="51"/>
      <c r="B153" s="51"/>
      <c r="C153" s="51"/>
      <c r="D153" s="51"/>
      <c r="E153" s="51"/>
      <c r="F153" s="51"/>
      <c r="G153" s="51"/>
      <c r="H153" s="51"/>
      <c r="I153" s="51"/>
      <c r="J153" s="51"/>
      <c r="K153" s="51"/>
      <c r="L153" s="51"/>
      <c r="M153" s="51"/>
      <c r="N153" s="51"/>
      <c r="O153" s="51"/>
      <c r="P153" s="51"/>
      <c r="Q153" s="51"/>
      <c r="R153" s="51"/>
      <c r="S153" s="51"/>
      <c r="T153" s="51"/>
      <c r="U153" s="52"/>
      <c r="V153" s="83"/>
      <c r="W153" s="83"/>
      <c r="X153" s="83"/>
      <c r="Y153" s="83"/>
      <c r="Z153" s="83"/>
      <c r="AA153" s="52"/>
      <c r="AB153" s="52"/>
    </row>
    <row r="154" spans="1:28">
      <c r="A154" s="51"/>
      <c r="B154" s="51"/>
      <c r="C154" s="51"/>
      <c r="D154" s="51"/>
      <c r="E154" s="51"/>
      <c r="F154" s="51"/>
      <c r="G154" s="51"/>
      <c r="H154" s="51"/>
      <c r="I154" s="51"/>
      <c r="J154" s="51"/>
      <c r="K154" s="51"/>
      <c r="L154" s="51"/>
      <c r="M154" s="51"/>
      <c r="N154" s="51"/>
      <c r="O154" s="51"/>
      <c r="P154" s="51"/>
      <c r="Q154" s="51"/>
      <c r="R154" s="51"/>
      <c r="S154" s="51"/>
      <c r="T154" s="51"/>
      <c r="U154" s="52"/>
      <c r="V154" s="83"/>
      <c r="W154" s="83"/>
      <c r="X154" s="83"/>
      <c r="Y154" s="83"/>
      <c r="Z154" s="83"/>
      <c r="AA154" s="52"/>
      <c r="AB154" s="52"/>
    </row>
    <row r="155" spans="1:28">
      <c r="A155" s="51"/>
      <c r="B155" s="51"/>
      <c r="C155" s="51"/>
      <c r="D155" s="51"/>
      <c r="E155" s="51"/>
      <c r="F155" s="51"/>
      <c r="G155" s="51"/>
      <c r="H155" s="51"/>
      <c r="I155" s="51"/>
      <c r="J155" s="51"/>
      <c r="K155" s="51"/>
      <c r="L155" s="51"/>
      <c r="M155" s="51"/>
      <c r="N155" s="51"/>
      <c r="O155" s="51"/>
      <c r="P155" s="51"/>
      <c r="Q155" s="51"/>
      <c r="R155" s="51"/>
      <c r="S155" s="51"/>
      <c r="T155" s="51"/>
      <c r="U155" s="52"/>
      <c r="V155" s="83"/>
      <c r="W155" s="83"/>
      <c r="X155" s="83"/>
      <c r="Y155" s="83"/>
      <c r="Z155" s="83"/>
      <c r="AA155" s="52"/>
      <c r="AB155" s="52"/>
    </row>
    <row r="156" spans="1:28">
      <c r="A156" s="51"/>
      <c r="B156" s="51"/>
      <c r="C156" s="51"/>
      <c r="D156" s="51"/>
      <c r="E156" s="51"/>
      <c r="F156" s="51"/>
      <c r="G156" s="51"/>
      <c r="H156" s="51"/>
      <c r="I156" s="51"/>
      <c r="J156" s="51"/>
      <c r="K156" s="51"/>
      <c r="L156" s="51"/>
      <c r="M156" s="51"/>
      <c r="N156" s="51"/>
      <c r="O156" s="51"/>
      <c r="P156" s="51"/>
      <c r="Q156" s="51"/>
      <c r="R156" s="51"/>
      <c r="S156" s="51"/>
      <c r="T156" s="51"/>
      <c r="U156" s="52"/>
      <c r="V156" s="83"/>
      <c r="W156" s="83"/>
      <c r="X156" s="83"/>
      <c r="Y156" s="83"/>
      <c r="Z156" s="83"/>
      <c r="AA156" s="52"/>
      <c r="AB156" s="52"/>
    </row>
    <row r="157" spans="1:28">
      <c r="A157" s="51"/>
      <c r="B157" s="51"/>
      <c r="C157" s="51"/>
      <c r="D157" s="51"/>
      <c r="E157" s="51"/>
      <c r="F157" s="51"/>
      <c r="G157" s="51"/>
      <c r="H157" s="51"/>
      <c r="I157" s="51"/>
      <c r="J157" s="51"/>
      <c r="K157" s="51"/>
      <c r="L157" s="51"/>
      <c r="M157" s="51"/>
      <c r="N157" s="51"/>
      <c r="O157" s="51"/>
      <c r="P157" s="51"/>
      <c r="Q157" s="51"/>
      <c r="R157" s="51"/>
      <c r="S157" s="51"/>
      <c r="T157" s="51"/>
      <c r="U157" s="52"/>
      <c r="V157" s="83"/>
      <c r="W157" s="83"/>
      <c r="X157" s="83"/>
      <c r="Y157" s="83"/>
      <c r="Z157" s="83"/>
      <c r="AA157" s="52"/>
      <c r="AB157" s="52"/>
    </row>
    <row r="158" spans="1:28">
      <c r="A158" s="51"/>
      <c r="B158" s="51"/>
      <c r="C158" s="51"/>
      <c r="D158" s="51"/>
      <c r="E158" s="51"/>
      <c r="F158" s="51"/>
      <c r="G158" s="51"/>
      <c r="H158" s="51"/>
      <c r="I158" s="51"/>
      <c r="J158" s="51"/>
      <c r="K158" s="51"/>
      <c r="L158" s="51"/>
      <c r="M158" s="51"/>
      <c r="N158" s="51"/>
      <c r="O158" s="51"/>
      <c r="P158" s="51"/>
      <c r="Q158" s="51"/>
      <c r="R158" s="51"/>
      <c r="S158" s="51"/>
      <c r="T158" s="51"/>
      <c r="U158" s="52"/>
      <c r="V158" s="83"/>
      <c r="W158" s="83"/>
      <c r="X158" s="83"/>
      <c r="Y158" s="83"/>
      <c r="Z158" s="83"/>
      <c r="AA158" s="52"/>
      <c r="AB158" s="52"/>
    </row>
    <row r="159" spans="1:28">
      <c r="A159" s="51"/>
      <c r="B159" s="51"/>
      <c r="C159" s="51"/>
      <c r="D159" s="51"/>
      <c r="E159" s="51"/>
      <c r="F159" s="51"/>
      <c r="G159" s="51"/>
      <c r="H159" s="51"/>
      <c r="I159" s="51"/>
      <c r="J159" s="51"/>
      <c r="K159" s="51"/>
      <c r="L159" s="51"/>
      <c r="M159" s="51"/>
      <c r="N159" s="51"/>
      <c r="O159" s="51"/>
      <c r="P159" s="51"/>
      <c r="Q159" s="51"/>
      <c r="R159" s="51"/>
      <c r="S159" s="51"/>
      <c r="T159" s="51"/>
      <c r="U159" s="52"/>
      <c r="V159" s="83"/>
      <c r="W159" s="83"/>
      <c r="X159" s="83"/>
      <c r="Y159" s="83"/>
      <c r="Z159" s="83"/>
      <c r="AA159" s="52"/>
      <c r="AB159" s="52"/>
    </row>
    <row r="160" spans="1:28">
      <c r="A160" s="51"/>
      <c r="B160" s="51"/>
      <c r="C160" s="51"/>
      <c r="D160" s="51"/>
      <c r="E160" s="51"/>
      <c r="F160" s="51"/>
      <c r="G160" s="51"/>
      <c r="H160" s="51"/>
      <c r="I160" s="51"/>
      <c r="J160" s="51"/>
      <c r="K160" s="51"/>
      <c r="L160" s="51"/>
      <c r="M160" s="51"/>
      <c r="N160" s="51"/>
      <c r="O160" s="51"/>
      <c r="P160" s="51"/>
      <c r="Q160" s="51"/>
      <c r="R160" s="51"/>
      <c r="S160" s="51"/>
      <c r="T160" s="51"/>
      <c r="U160" s="52"/>
      <c r="V160" s="83"/>
      <c r="W160" s="83"/>
      <c r="X160" s="83"/>
      <c r="Y160" s="83"/>
      <c r="Z160" s="83"/>
      <c r="AA160" s="52"/>
      <c r="AB160" s="52"/>
    </row>
    <row r="161" spans="1:28">
      <c r="A161" s="51"/>
      <c r="B161" s="51"/>
      <c r="C161" s="51"/>
      <c r="D161" s="51"/>
      <c r="E161" s="51"/>
      <c r="F161" s="51"/>
      <c r="G161" s="51"/>
      <c r="H161" s="51"/>
      <c r="I161" s="51"/>
      <c r="J161" s="51"/>
      <c r="K161" s="51"/>
      <c r="L161" s="51"/>
      <c r="M161" s="51"/>
      <c r="N161" s="51"/>
      <c r="O161" s="51"/>
      <c r="P161" s="51"/>
      <c r="Q161" s="51"/>
      <c r="R161" s="51"/>
      <c r="S161" s="51"/>
      <c r="T161" s="51"/>
      <c r="U161" s="52"/>
      <c r="V161" s="83"/>
      <c r="W161" s="83"/>
      <c r="X161" s="83"/>
      <c r="Y161" s="83"/>
      <c r="Z161" s="83"/>
      <c r="AA161" s="52"/>
      <c r="AB161" s="52"/>
    </row>
    <row r="162" spans="1:28">
      <c r="A162" s="51"/>
      <c r="B162" s="51"/>
      <c r="C162" s="51"/>
      <c r="D162" s="51"/>
      <c r="E162" s="51"/>
      <c r="F162" s="51"/>
      <c r="G162" s="51"/>
      <c r="H162" s="51"/>
      <c r="I162" s="51"/>
      <c r="J162" s="51"/>
      <c r="K162" s="51"/>
      <c r="L162" s="51"/>
      <c r="M162" s="51"/>
      <c r="N162" s="51"/>
      <c r="O162" s="51"/>
      <c r="P162" s="51"/>
      <c r="Q162" s="51"/>
      <c r="R162" s="51"/>
      <c r="S162" s="51"/>
      <c r="T162" s="51"/>
      <c r="U162" s="52"/>
      <c r="V162" s="83"/>
      <c r="W162" s="83"/>
      <c r="X162" s="83"/>
      <c r="Y162" s="83"/>
      <c r="Z162" s="83"/>
      <c r="AA162" s="52"/>
      <c r="AB162" s="52"/>
    </row>
    <row r="163" spans="1:28">
      <c r="A163" s="51"/>
      <c r="B163" s="51"/>
      <c r="C163" s="51"/>
      <c r="D163" s="51"/>
      <c r="E163" s="51"/>
      <c r="F163" s="51"/>
      <c r="G163" s="51"/>
      <c r="H163" s="51"/>
      <c r="I163" s="51"/>
      <c r="J163" s="51"/>
      <c r="K163" s="51"/>
      <c r="L163" s="51"/>
      <c r="M163" s="51"/>
      <c r="N163" s="51"/>
      <c r="O163" s="51"/>
      <c r="P163" s="51"/>
      <c r="Q163" s="51"/>
      <c r="R163" s="51"/>
      <c r="S163" s="51"/>
      <c r="T163" s="51"/>
      <c r="U163" s="52"/>
      <c r="V163" s="83"/>
      <c r="W163" s="83"/>
      <c r="X163" s="83"/>
      <c r="Y163" s="83"/>
      <c r="Z163" s="83"/>
      <c r="AA163" s="52"/>
      <c r="AB163" s="52"/>
    </row>
    <row r="164" spans="1:28">
      <c r="A164" s="51"/>
      <c r="B164" s="51"/>
      <c r="C164" s="51"/>
      <c r="D164" s="51"/>
      <c r="E164" s="51"/>
      <c r="F164" s="51"/>
      <c r="G164" s="51"/>
      <c r="H164" s="51"/>
      <c r="I164" s="51"/>
      <c r="J164" s="51"/>
      <c r="K164" s="51"/>
      <c r="L164" s="51"/>
      <c r="M164" s="51"/>
      <c r="N164" s="51"/>
      <c r="O164" s="51"/>
      <c r="P164" s="51"/>
      <c r="Q164" s="51"/>
      <c r="R164" s="51"/>
      <c r="S164" s="51"/>
      <c r="T164" s="51"/>
      <c r="U164" s="52"/>
      <c r="V164" s="83"/>
      <c r="W164" s="83"/>
      <c r="X164" s="83"/>
      <c r="Y164" s="83"/>
      <c r="Z164" s="83"/>
      <c r="AA164" s="52"/>
      <c r="AB164" s="52"/>
    </row>
    <row r="165" spans="1:28">
      <c r="A165" s="51"/>
      <c r="B165" s="51"/>
      <c r="C165" s="51"/>
      <c r="D165" s="51"/>
      <c r="E165" s="51"/>
      <c r="F165" s="51"/>
      <c r="G165" s="51"/>
      <c r="H165" s="51"/>
      <c r="I165" s="51"/>
      <c r="J165" s="51"/>
      <c r="K165" s="51"/>
      <c r="L165" s="51"/>
      <c r="M165" s="51"/>
      <c r="N165" s="51"/>
      <c r="O165" s="51"/>
      <c r="P165" s="51"/>
      <c r="Q165" s="51"/>
      <c r="R165" s="51"/>
      <c r="S165" s="51"/>
      <c r="T165" s="51"/>
      <c r="U165" s="52"/>
      <c r="V165" s="83"/>
      <c r="W165" s="83"/>
      <c r="X165" s="83"/>
      <c r="Y165" s="83"/>
      <c r="Z165" s="83"/>
      <c r="AA165" s="52"/>
      <c r="AB165" s="52"/>
    </row>
    <row r="166" spans="1:28">
      <c r="A166" s="51"/>
      <c r="B166" s="51"/>
      <c r="C166" s="51"/>
      <c r="D166" s="51"/>
      <c r="E166" s="51"/>
      <c r="F166" s="51"/>
      <c r="G166" s="51"/>
      <c r="H166" s="51"/>
      <c r="I166" s="51"/>
      <c r="J166" s="51"/>
      <c r="K166" s="51"/>
      <c r="L166" s="51"/>
      <c r="M166" s="51"/>
      <c r="N166" s="51"/>
      <c r="O166" s="51"/>
      <c r="P166" s="51"/>
      <c r="Q166" s="51"/>
      <c r="R166" s="51"/>
      <c r="S166" s="51"/>
      <c r="T166" s="51"/>
      <c r="U166" s="52"/>
      <c r="V166" s="83"/>
      <c r="W166" s="83"/>
      <c r="X166" s="83"/>
      <c r="Y166" s="83"/>
      <c r="Z166" s="83"/>
      <c r="AA166" s="52"/>
      <c r="AB166" s="52"/>
    </row>
    <row r="167" spans="1:28">
      <c r="A167" s="51"/>
      <c r="B167" s="51"/>
      <c r="C167" s="51"/>
      <c r="D167" s="51"/>
      <c r="E167" s="51"/>
      <c r="F167" s="51"/>
      <c r="G167" s="51"/>
      <c r="H167" s="51"/>
      <c r="I167" s="51"/>
      <c r="J167" s="51"/>
      <c r="K167" s="51"/>
      <c r="L167" s="51"/>
      <c r="M167" s="51"/>
      <c r="N167" s="51"/>
      <c r="O167" s="51"/>
      <c r="P167" s="51"/>
      <c r="Q167" s="51"/>
      <c r="R167" s="51"/>
      <c r="S167" s="51"/>
      <c r="T167" s="51"/>
      <c r="U167" s="52"/>
      <c r="V167" s="83"/>
      <c r="W167" s="83"/>
      <c r="X167" s="83"/>
      <c r="Y167" s="83"/>
      <c r="Z167" s="83"/>
      <c r="AA167" s="52"/>
      <c r="AB167" s="52"/>
    </row>
    <row r="168" spans="1:28">
      <c r="A168" s="51"/>
      <c r="B168" s="51"/>
      <c r="C168" s="51"/>
      <c r="D168" s="51"/>
      <c r="E168" s="51"/>
      <c r="F168" s="51"/>
      <c r="G168" s="51"/>
      <c r="H168" s="51"/>
      <c r="I168" s="51"/>
      <c r="J168" s="51"/>
      <c r="K168" s="51"/>
      <c r="L168" s="51"/>
      <c r="M168" s="51"/>
      <c r="N168" s="51"/>
      <c r="O168" s="51"/>
      <c r="P168" s="51"/>
      <c r="Q168" s="51"/>
      <c r="R168" s="51"/>
      <c r="S168" s="51"/>
      <c r="T168" s="51"/>
      <c r="U168" s="52"/>
      <c r="V168" s="83"/>
      <c r="W168" s="83"/>
      <c r="X168" s="83"/>
      <c r="Y168" s="83"/>
      <c r="Z168" s="83"/>
      <c r="AA168" s="52"/>
      <c r="AB168" s="52"/>
    </row>
    <row r="169" spans="1:28">
      <c r="A169" s="51"/>
      <c r="B169" s="51"/>
      <c r="C169" s="51"/>
      <c r="D169" s="51"/>
      <c r="E169" s="51"/>
      <c r="F169" s="51"/>
      <c r="G169" s="51"/>
      <c r="H169" s="51"/>
      <c r="I169" s="51"/>
      <c r="J169" s="51"/>
      <c r="K169" s="51"/>
      <c r="L169" s="51"/>
      <c r="M169" s="51"/>
      <c r="N169" s="51"/>
      <c r="O169" s="51"/>
      <c r="P169" s="51"/>
      <c r="Q169" s="51"/>
      <c r="R169" s="51"/>
      <c r="S169" s="51"/>
      <c r="T169" s="51"/>
      <c r="U169" s="52"/>
      <c r="V169" s="83"/>
      <c r="W169" s="83"/>
      <c r="X169" s="83"/>
      <c r="Y169" s="83"/>
      <c r="Z169" s="83"/>
      <c r="AA169" s="52"/>
      <c r="AB169" s="52"/>
    </row>
    <row r="170" spans="1:28">
      <c r="A170" s="51"/>
      <c r="B170" s="51"/>
      <c r="C170" s="51"/>
      <c r="D170" s="51"/>
      <c r="E170" s="51"/>
      <c r="F170" s="51"/>
      <c r="G170" s="51"/>
      <c r="H170" s="51"/>
      <c r="I170" s="51"/>
      <c r="J170" s="51"/>
      <c r="K170" s="51"/>
      <c r="L170" s="51"/>
      <c r="M170" s="51"/>
      <c r="N170" s="51"/>
      <c r="O170" s="51"/>
      <c r="P170" s="51"/>
      <c r="Q170" s="51"/>
      <c r="R170" s="51"/>
      <c r="S170" s="51"/>
      <c r="T170" s="51"/>
      <c r="U170" s="52"/>
      <c r="V170" s="83"/>
      <c r="W170" s="83"/>
      <c r="X170" s="83"/>
      <c r="Y170" s="83"/>
      <c r="Z170" s="83"/>
      <c r="AA170" s="52"/>
      <c r="AB170" s="52"/>
    </row>
    <row r="171" spans="1:28">
      <c r="A171" s="51"/>
      <c r="B171" s="51"/>
      <c r="C171" s="51"/>
      <c r="D171" s="51"/>
      <c r="E171" s="51"/>
      <c r="F171" s="51"/>
      <c r="G171" s="51"/>
      <c r="H171" s="51"/>
      <c r="I171" s="51"/>
      <c r="J171" s="51"/>
      <c r="K171" s="51"/>
      <c r="L171" s="51"/>
      <c r="M171" s="51"/>
      <c r="N171" s="51"/>
      <c r="O171" s="51"/>
      <c r="P171" s="51"/>
      <c r="Q171" s="51"/>
      <c r="R171" s="51"/>
      <c r="S171" s="51"/>
      <c r="T171" s="51"/>
      <c r="U171" s="52"/>
      <c r="V171" s="83"/>
      <c r="W171" s="83"/>
      <c r="X171" s="83"/>
      <c r="Y171" s="83"/>
      <c r="Z171" s="83"/>
      <c r="AA171" s="52"/>
      <c r="AB171" s="52"/>
    </row>
    <row r="172" spans="1:28">
      <c r="A172" s="51"/>
      <c r="B172" s="51"/>
      <c r="C172" s="51"/>
      <c r="D172" s="51"/>
      <c r="E172" s="51"/>
      <c r="F172" s="51"/>
      <c r="G172" s="51"/>
      <c r="H172" s="51"/>
      <c r="I172" s="51"/>
      <c r="J172" s="51"/>
      <c r="K172" s="51"/>
      <c r="L172" s="51"/>
      <c r="M172" s="51"/>
      <c r="N172" s="51"/>
      <c r="O172" s="51"/>
      <c r="P172" s="51"/>
      <c r="Q172" s="51"/>
      <c r="R172" s="51"/>
      <c r="S172" s="51"/>
      <c r="T172" s="51"/>
      <c r="U172" s="52"/>
      <c r="V172" s="83"/>
      <c r="W172" s="83"/>
      <c r="X172" s="83"/>
      <c r="Y172" s="83"/>
      <c r="Z172" s="83"/>
      <c r="AA172" s="52"/>
      <c r="AB172" s="52"/>
    </row>
    <row r="173" spans="1:28">
      <c r="A173" s="51"/>
      <c r="B173" s="51"/>
      <c r="C173" s="51"/>
      <c r="D173" s="51"/>
      <c r="E173" s="51"/>
      <c r="F173" s="51"/>
      <c r="G173" s="51"/>
      <c r="H173" s="51"/>
      <c r="I173" s="51"/>
      <c r="J173" s="51"/>
      <c r="K173" s="51"/>
      <c r="L173" s="51"/>
      <c r="M173" s="51"/>
      <c r="N173" s="51"/>
      <c r="O173" s="51"/>
      <c r="P173" s="51"/>
      <c r="Q173" s="51"/>
      <c r="R173" s="51"/>
      <c r="S173" s="51"/>
      <c r="T173" s="51"/>
      <c r="U173" s="52"/>
      <c r="V173" s="83"/>
      <c r="W173" s="83"/>
      <c r="X173" s="83"/>
      <c r="Y173" s="83"/>
      <c r="Z173" s="83"/>
      <c r="AA173" s="52"/>
      <c r="AB173" s="52"/>
    </row>
    <row r="174" spans="1:28">
      <c r="A174" s="51"/>
      <c r="B174" s="51"/>
      <c r="C174" s="51"/>
      <c r="D174" s="51"/>
      <c r="E174" s="51"/>
      <c r="F174" s="51"/>
      <c r="G174" s="51"/>
      <c r="H174" s="51"/>
      <c r="I174" s="51"/>
      <c r="J174" s="51"/>
      <c r="K174" s="51"/>
      <c r="L174" s="51"/>
      <c r="M174" s="51"/>
      <c r="N174" s="51"/>
      <c r="O174" s="51"/>
      <c r="P174" s="51"/>
      <c r="Q174" s="51"/>
      <c r="R174" s="51"/>
      <c r="S174" s="51"/>
      <c r="T174" s="51"/>
      <c r="U174" s="52"/>
      <c r="V174" s="83"/>
      <c r="W174" s="83"/>
      <c r="X174" s="83"/>
      <c r="Y174" s="83"/>
      <c r="Z174" s="83"/>
      <c r="AA174" s="52"/>
      <c r="AB174" s="52"/>
    </row>
    <row r="175" spans="1:28">
      <c r="A175" s="51"/>
      <c r="B175" s="51"/>
      <c r="C175" s="51"/>
      <c r="D175" s="51"/>
      <c r="E175" s="51"/>
      <c r="F175" s="51"/>
      <c r="G175" s="51"/>
      <c r="H175" s="51"/>
      <c r="I175" s="51"/>
      <c r="J175" s="51"/>
      <c r="K175" s="51"/>
      <c r="L175" s="51"/>
      <c r="M175" s="51"/>
      <c r="N175" s="51"/>
      <c r="O175" s="51"/>
      <c r="P175" s="51"/>
      <c r="Q175" s="51"/>
      <c r="R175" s="51"/>
      <c r="S175" s="51"/>
      <c r="T175" s="51"/>
      <c r="U175" s="52"/>
      <c r="V175" s="83"/>
      <c r="W175" s="83"/>
      <c r="X175" s="83"/>
      <c r="Y175" s="83"/>
      <c r="Z175" s="83"/>
      <c r="AA175" s="52"/>
      <c r="AB175" s="52"/>
    </row>
    <row r="176" spans="1:28">
      <c r="A176" s="51"/>
      <c r="B176" s="51"/>
      <c r="C176" s="51"/>
      <c r="D176" s="51"/>
      <c r="E176" s="51"/>
      <c r="F176" s="51"/>
      <c r="G176" s="51"/>
      <c r="H176" s="51"/>
      <c r="I176" s="51"/>
      <c r="J176" s="51"/>
      <c r="K176" s="51"/>
      <c r="L176" s="51"/>
      <c r="M176" s="51"/>
      <c r="N176" s="51"/>
      <c r="O176" s="51"/>
      <c r="P176" s="51"/>
      <c r="Q176" s="51"/>
      <c r="R176" s="51"/>
      <c r="S176" s="51"/>
      <c r="T176" s="51"/>
      <c r="U176" s="52"/>
      <c r="V176" s="83"/>
      <c r="W176" s="83"/>
      <c r="X176" s="83"/>
      <c r="Y176" s="83"/>
      <c r="Z176" s="83"/>
      <c r="AA176" s="52"/>
      <c r="AB176" s="52"/>
    </row>
    <row r="177" spans="1:28">
      <c r="A177" s="51"/>
      <c r="B177" s="51"/>
      <c r="C177" s="51"/>
      <c r="D177" s="51"/>
      <c r="E177" s="51"/>
      <c r="F177" s="51"/>
      <c r="G177" s="51"/>
      <c r="H177" s="51"/>
      <c r="I177" s="51"/>
      <c r="J177" s="51"/>
      <c r="K177" s="51"/>
      <c r="L177" s="51"/>
      <c r="M177" s="51"/>
      <c r="N177" s="51"/>
      <c r="O177" s="51"/>
      <c r="P177" s="51"/>
      <c r="Q177" s="51"/>
      <c r="R177" s="51"/>
      <c r="S177" s="51"/>
      <c r="T177" s="51"/>
      <c r="U177" s="52"/>
      <c r="V177" s="83"/>
      <c r="W177" s="83"/>
      <c r="X177" s="83"/>
      <c r="Y177" s="83"/>
      <c r="Z177" s="83"/>
      <c r="AA177" s="52"/>
      <c r="AB177" s="52"/>
    </row>
    <row r="178" spans="1:28">
      <c r="A178" s="51"/>
      <c r="B178" s="51"/>
      <c r="C178" s="51"/>
      <c r="D178" s="51"/>
      <c r="E178" s="51"/>
      <c r="F178" s="51"/>
      <c r="G178" s="51"/>
      <c r="H178" s="51"/>
      <c r="I178" s="51"/>
      <c r="J178" s="51"/>
      <c r="K178" s="51"/>
      <c r="L178" s="51"/>
      <c r="M178" s="51"/>
      <c r="N178" s="51"/>
      <c r="O178" s="51"/>
      <c r="P178" s="51"/>
      <c r="Q178" s="51"/>
      <c r="R178" s="51"/>
      <c r="S178" s="51"/>
      <c r="T178" s="51"/>
      <c r="U178" s="52"/>
      <c r="V178" s="83"/>
      <c r="W178" s="83"/>
      <c r="X178" s="83"/>
      <c r="Y178" s="83"/>
      <c r="Z178" s="83"/>
      <c r="AA178" s="52"/>
      <c r="AB178" s="52"/>
    </row>
    <row r="179" spans="1:28">
      <c r="A179" s="51"/>
      <c r="B179" s="51"/>
      <c r="C179" s="51"/>
      <c r="D179" s="51"/>
      <c r="E179" s="51"/>
      <c r="F179" s="51"/>
      <c r="G179" s="51"/>
      <c r="H179" s="51"/>
      <c r="I179" s="51"/>
      <c r="J179" s="51"/>
      <c r="K179" s="51"/>
      <c r="L179" s="51"/>
      <c r="M179" s="51"/>
      <c r="N179" s="51"/>
      <c r="O179" s="51"/>
      <c r="P179" s="51"/>
      <c r="Q179" s="51"/>
      <c r="R179" s="51"/>
      <c r="S179" s="51"/>
      <c r="T179" s="51"/>
      <c r="U179" s="52"/>
      <c r="V179" s="83"/>
      <c r="W179" s="83"/>
      <c r="X179" s="83"/>
      <c r="Y179" s="83"/>
      <c r="Z179" s="83"/>
      <c r="AA179" s="52"/>
      <c r="AB179" s="52"/>
    </row>
    <row r="180" spans="1:28">
      <c r="A180" s="51"/>
      <c r="B180" s="51"/>
      <c r="C180" s="51"/>
      <c r="D180" s="51"/>
      <c r="E180" s="51"/>
      <c r="F180" s="51"/>
      <c r="G180" s="51"/>
      <c r="H180" s="51"/>
      <c r="I180" s="51"/>
      <c r="J180" s="51"/>
      <c r="K180" s="51"/>
      <c r="L180" s="51"/>
      <c r="M180" s="51"/>
      <c r="N180" s="51"/>
      <c r="O180" s="51"/>
      <c r="P180" s="51"/>
      <c r="Q180" s="51"/>
      <c r="R180" s="51"/>
      <c r="S180" s="51"/>
      <c r="T180" s="51"/>
      <c r="U180" s="52"/>
      <c r="V180" s="83"/>
      <c r="W180" s="83"/>
      <c r="X180" s="83"/>
      <c r="Y180" s="83"/>
      <c r="Z180" s="83"/>
      <c r="AA180" s="52"/>
      <c r="AB180" s="52"/>
    </row>
    <row r="181" spans="1:28">
      <c r="A181" s="51"/>
      <c r="B181" s="51"/>
      <c r="C181" s="51"/>
      <c r="D181" s="51"/>
      <c r="E181" s="51"/>
      <c r="F181" s="51"/>
      <c r="G181" s="51"/>
      <c r="H181" s="51"/>
      <c r="I181" s="51"/>
      <c r="J181" s="51"/>
      <c r="K181" s="51"/>
      <c r="L181" s="51"/>
      <c r="M181" s="51"/>
      <c r="N181" s="51"/>
      <c r="O181" s="51"/>
      <c r="P181" s="51"/>
      <c r="Q181" s="51"/>
      <c r="R181" s="51"/>
      <c r="S181" s="51"/>
      <c r="T181" s="51"/>
      <c r="U181" s="52"/>
      <c r="V181" s="83"/>
      <c r="W181" s="83"/>
      <c r="X181" s="83"/>
      <c r="Y181" s="83"/>
      <c r="Z181" s="83"/>
      <c r="AA181" s="52"/>
      <c r="AB181" s="52"/>
    </row>
    <row r="182" spans="1:28">
      <c r="A182" s="51"/>
      <c r="B182" s="51"/>
      <c r="C182" s="51"/>
      <c r="D182" s="51"/>
      <c r="E182" s="51"/>
      <c r="F182" s="51"/>
      <c r="G182" s="51"/>
      <c r="H182" s="51"/>
      <c r="I182" s="51"/>
      <c r="J182" s="51"/>
      <c r="K182" s="51"/>
      <c r="L182" s="51"/>
      <c r="M182" s="51"/>
      <c r="N182" s="51"/>
      <c r="O182" s="51"/>
      <c r="P182" s="51"/>
      <c r="Q182" s="51"/>
      <c r="R182" s="51"/>
      <c r="S182" s="51"/>
      <c r="T182" s="51"/>
      <c r="U182" s="52"/>
      <c r="V182" s="83"/>
      <c r="W182" s="83"/>
      <c r="X182" s="83"/>
      <c r="Y182" s="83"/>
      <c r="Z182" s="83"/>
      <c r="AA182" s="52"/>
      <c r="AB182" s="52"/>
    </row>
    <row r="183" spans="1:28">
      <c r="A183" s="51"/>
      <c r="B183" s="51"/>
      <c r="C183" s="51"/>
      <c r="D183" s="51"/>
      <c r="E183" s="51"/>
      <c r="F183" s="51"/>
      <c r="G183" s="51"/>
      <c r="H183" s="51"/>
      <c r="I183" s="51"/>
      <c r="J183" s="51"/>
      <c r="K183" s="51"/>
      <c r="L183" s="51"/>
      <c r="M183" s="51"/>
      <c r="N183" s="51"/>
      <c r="O183" s="51"/>
      <c r="P183" s="51"/>
      <c r="Q183" s="51"/>
      <c r="R183" s="51"/>
      <c r="S183" s="51"/>
      <c r="T183" s="51"/>
      <c r="U183" s="52"/>
      <c r="V183" s="83"/>
      <c r="W183" s="83"/>
      <c r="X183" s="83"/>
      <c r="Y183" s="83"/>
      <c r="Z183" s="83"/>
      <c r="AA183" s="52"/>
      <c r="AB183" s="52"/>
    </row>
    <row r="184" spans="1:28">
      <c r="A184" s="51"/>
      <c r="B184" s="51"/>
      <c r="C184" s="51"/>
      <c r="D184" s="51"/>
      <c r="E184" s="51"/>
      <c r="F184" s="51"/>
      <c r="G184" s="51"/>
      <c r="H184" s="51"/>
      <c r="I184" s="51"/>
      <c r="J184" s="51"/>
      <c r="K184" s="51"/>
      <c r="L184" s="51"/>
      <c r="M184" s="51"/>
      <c r="N184" s="51"/>
      <c r="O184" s="51"/>
      <c r="P184" s="51"/>
      <c r="Q184" s="51"/>
      <c r="R184" s="51"/>
      <c r="S184" s="51"/>
      <c r="T184" s="51"/>
      <c r="U184" s="52"/>
      <c r="V184" s="83"/>
      <c r="W184" s="83"/>
      <c r="X184" s="83"/>
      <c r="Y184" s="83"/>
      <c r="Z184" s="83"/>
      <c r="AA184" s="52"/>
      <c r="AB184" s="52"/>
    </row>
    <row r="185" spans="1:28">
      <c r="A185" s="51"/>
      <c r="B185" s="51"/>
      <c r="C185" s="51"/>
      <c r="D185" s="51"/>
      <c r="E185" s="51"/>
      <c r="F185" s="51"/>
      <c r="G185" s="51"/>
      <c r="H185" s="51"/>
      <c r="I185" s="51"/>
      <c r="J185" s="51"/>
      <c r="K185" s="51"/>
      <c r="L185" s="51"/>
      <c r="M185" s="51"/>
      <c r="N185" s="51"/>
      <c r="O185" s="51"/>
      <c r="P185" s="51"/>
      <c r="Q185" s="51"/>
      <c r="R185" s="51"/>
      <c r="S185" s="51"/>
      <c r="T185" s="51"/>
      <c r="U185" s="52"/>
      <c r="V185" s="83"/>
      <c r="W185" s="83"/>
      <c r="X185" s="83"/>
      <c r="Y185" s="83"/>
      <c r="Z185" s="83"/>
      <c r="AA185" s="52"/>
      <c r="AB185" s="52"/>
    </row>
    <row r="186" spans="1:28">
      <c r="A186" s="51"/>
      <c r="B186" s="51"/>
      <c r="C186" s="51"/>
      <c r="D186" s="51"/>
      <c r="E186" s="51"/>
      <c r="F186" s="51"/>
      <c r="G186" s="51"/>
      <c r="H186" s="51"/>
      <c r="I186" s="51"/>
      <c r="J186" s="51"/>
      <c r="K186" s="51"/>
      <c r="L186" s="51"/>
      <c r="M186" s="51"/>
      <c r="N186" s="51"/>
      <c r="O186" s="51"/>
      <c r="P186" s="51"/>
      <c r="Q186" s="51"/>
      <c r="R186" s="51"/>
      <c r="S186" s="51"/>
      <c r="T186" s="51"/>
      <c r="U186" s="52"/>
      <c r="V186" s="83"/>
      <c r="W186" s="83"/>
      <c r="X186" s="83"/>
      <c r="Y186" s="83"/>
      <c r="Z186" s="83"/>
      <c r="AA186" s="52"/>
      <c r="AB186" s="52"/>
    </row>
    <row r="187" spans="1:28">
      <c r="A187" s="51"/>
      <c r="B187" s="51"/>
      <c r="C187" s="51"/>
      <c r="D187" s="51"/>
      <c r="E187" s="51"/>
      <c r="F187" s="51"/>
      <c r="G187" s="51"/>
      <c r="H187" s="51"/>
      <c r="I187" s="51"/>
      <c r="J187" s="51"/>
      <c r="K187" s="51"/>
      <c r="L187" s="51"/>
      <c r="M187" s="51"/>
      <c r="N187" s="51"/>
      <c r="O187" s="51"/>
      <c r="P187" s="51"/>
      <c r="Q187" s="51"/>
      <c r="R187" s="51"/>
      <c r="S187" s="51"/>
      <c r="T187" s="51"/>
      <c r="U187" s="52"/>
      <c r="V187" s="83"/>
      <c r="W187" s="83"/>
      <c r="X187" s="83"/>
      <c r="Y187" s="83"/>
      <c r="Z187" s="83"/>
      <c r="AA187" s="52"/>
      <c r="AB187" s="52"/>
    </row>
    <row r="188" spans="1:28">
      <c r="A188" s="51"/>
      <c r="B188" s="51"/>
      <c r="C188" s="51"/>
      <c r="D188" s="51"/>
      <c r="E188" s="51"/>
      <c r="F188" s="51"/>
      <c r="G188" s="51"/>
      <c r="H188" s="51"/>
      <c r="I188" s="51"/>
      <c r="J188" s="51"/>
      <c r="K188" s="51"/>
      <c r="L188" s="51"/>
      <c r="M188" s="51"/>
      <c r="N188" s="51"/>
      <c r="O188" s="51"/>
      <c r="P188" s="51"/>
      <c r="Q188" s="51"/>
      <c r="R188" s="51"/>
      <c r="S188" s="51"/>
      <c r="T188" s="51"/>
      <c r="U188" s="52"/>
      <c r="V188" s="83"/>
      <c r="W188" s="83"/>
      <c r="X188" s="83"/>
      <c r="Y188" s="83"/>
      <c r="Z188" s="83"/>
      <c r="AA188" s="52"/>
      <c r="AB188" s="52"/>
    </row>
    <row r="189" spans="1:28">
      <c r="A189" s="51"/>
      <c r="B189" s="51"/>
      <c r="C189" s="51"/>
      <c r="D189" s="51"/>
      <c r="E189" s="51"/>
      <c r="F189" s="51"/>
      <c r="G189" s="51"/>
      <c r="H189" s="51"/>
      <c r="I189" s="51"/>
      <c r="J189" s="51"/>
      <c r="K189" s="51"/>
      <c r="L189" s="51"/>
      <c r="M189" s="51"/>
      <c r="N189" s="51"/>
      <c r="O189" s="51"/>
      <c r="P189" s="51"/>
      <c r="Q189" s="51"/>
      <c r="R189" s="51"/>
      <c r="S189" s="51"/>
      <c r="T189" s="51"/>
      <c r="U189" s="52"/>
      <c r="V189" s="83"/>
      <c r="W189" s="83"/>
      <c r="X189" s="83"/>
      <c r="Y189" s="83"/>
      <c r="Z189" s="83"/>
      <c r="AA189" s="52"/>
      <c r="AB189" s="52"/>
    </row>
    <row r="190" spans="1:28">
      <c r="A190" s="51"/>
      <c r="B190" s="51"/>
      <c r="C190" s="51"/>
      <c r="D190" s="51"/>
      <c r="E190" s="51"/>
      <c r="F190" s="51"/>
      <c r="G190" s="51"/>
      <c r="H190" s="51"/>
      <c r="I190" s="51"/>
      <c r="J190" s="51"/>
      <c r="K190" s="51"/>
      <c r="L190" s="51"/>
      <c r="M190" s="51"/>
      <c r="N190" s="51"/>
      <c r="O190" s="51"/>
      <c r="P190" s="51"/>
      <c r="Q190" s="51"/>
      <c r="R190" s="51"/>
      <c r="S190" s="51"/>
      <c r="T190" s="51"/>
      <c r="U190" s="52"/>
      <c r="V190" s="83"/>
      <c r="W190" s="83"/>
      <c r="X190" s="83"/>
      <c r="Y190" s="83"/>
      <c r="Z190" s="83"/>
      <c r="AA190" s="52"/>
      <c r="AB190" s="52"/>
    </row>
    <row r="191" spans="1:28">
      <c r="A191" s="51"/>
      <c r="B191" s="51"/>
      <c r="C191" s="51"/>
      <c r="D191" s="51"/>
      <c r="E191" s="51"/>
      <c r="F191" s="51"/>
      <c r="G191" s="51"/>
      <c r="H191" s="51"/>
      <c r="I191" s="51"/>
      <c r="J191" s="51"/>
      <c r="K191" s="51"/>
      <c r="L191" s="51"/>
      <c r="M191" s="51"/>
      <c r="N191" s="51"/>
      <c r="O191" s="51"/>
      <c r="P191" s="51"/>
      <c r="Q191" s="51"/>
      <c r="R191" s="51"/>
      <c r="S191" s="51"/>
      <c r="T191" s="51"/>
      <c r="U191" s="52"/>
      <c r="V191" s="83"/>
      <c r="W191" s="83"/>
      <c r="X191" s="83"/>
      <c r="Y191" s="83"/>
      <c r="Z191" s="83"/>
      <c r="AA191" s="52"/>
      <c r="AB191" s="52"/>
    </row>
    <row r="192" spans="1:28">
      <c r="A192" s="51"/>
      <c r="B192" s="51"/>
      <c r="C192" s="51"/>
      <c r="D192" s="51"/>
      <c r="E192" s="51"/>
      <c r="F192" s="51"/>
      <c r="G192" s="51"/>
      <c r="H192" s="51"/>
      <c r="I192" s="51"/>
      <c r="J192" s="51"/>
      <c r="K192" s="51"/>
      <c r="L192" s="51"/>
      <c r="M192" s="51"/>
      <c r="N192" s="51"/>
      <c r="O192" s="51"/>
      <c r="P192" s="51"/>
      <c r="Q192" s="51"/>
      <c r="R192" s="51"/>
      <c r="S192" s="51"/>
      <c r="T192" s="51"/>
      <c r="U192" s="52"/>
      <c r="V192" s="83"/>
      <c r="W192" s="83"/>
      <c r="X192" s="83"/>
      <c r="Y192" s="83"/>
      <c r="Z192" s="83"/>
      <c r="AA192" s="52"/>
      <c r="AB192" s="52"/>
    </row>
    <row r="193" spans="1:28">
      <c r="A193" s="51"/>
      <c r="B193" s="51"/>
      <c r="C193" s="51"/>
      <c r="D193" s="51"/>
      <c r="E193" s="51"/>
      <c r="F193" s="51"/>
      <c r="G193" s="51"/>
      <c r="H193" s="51"/>
      <c r="I193" s="51"/>
      <c r="J193" s="51"/>
      <c r="K193" s="51"/>
      <c r="L193" s="51"/>
      <c r="M193" s="51"/>
      <c r="N193" s="51"/>
      <c r="O193" s="51"/>
      <c r="P193" s="51"/>
      <c r="Q193" s="51"/>
      <c r="R193" s="51"/>
      <c r="S193" s="51"/>
      <c r="T193" s="51"/>
      <c r="U193" s="52"/>
      <c r="V193" s="83"/>
      <c r="W193" s="83"/>
      <c r="X193" s="83"/>
      <c r="Y193" s="83"/>
      <c r="Z193" s="83"/>
      <c r="AA193" s="52"/>
      <c r="AB193" s="52"/>
    </row>
    <row r="194" spans="1:28">
      <c r="A194" s="51"/>
      <c r="B194" s="51"/>
      <c r="C194" s="51"/>
      <c r="D194" s="51"/>
      <c r="E194" s="51"/>
      <c r="F194" s="51"/>
      <c r="G194" s="51"/>
      <c r="H194" s="51"/>
      <c r="I194" s="51"/>
      <c r="J194" s="51"/>
      <c r="K194" s="51"/>
      <c r="L194" s="51"/>
      <c r="M194" s="51"/>
      <c r="N194" s="51"/>
      <c r="O194" s="51"/>
      <c r="P194" s="51"/>
      <c r="Q194" s="51"/>
      <c r="R194" s="51"/>
      <c r="S194" s="51"/>
      <c r="T194" s="51"/>
      <c r="U194" s="52"/>
      <c r="V194" s="83"/>
      <c r="W194" s="83"/>
      <c r="X194" s="83"/>
      <c r="Y194" s="83"/>
      <c r="Z194" s="83"/>
      <c r="AA194" s="52"/>
      <c r="AB194" s="52"/>
    </row>
    <row r="195" spans="1:28">
      <c r="A195" s="51"/>
      <c r="B195" s="51"/>
      <c r="C195" s="51"/>
      <c r="D195" s="51"/>
      <c r="E195" s="51"/>
      <c r="F195" s="51"/>
      <c r="G195" s="51"/>
      <c r="H195" s="51"/>
      <c r="I195" s="51"/>
      <c r="J195" s="51"/>
      <c r="K195" s="51"/>
      <c r="L195" s="51"/>
      <c r="M195" s="51"/>
      <c r="N195" s="51"/>
      <c r="O195" s="51"/>
      <c r="P195" s="51"/>
      <c r="Q195" s="51"/>
      <c r="R195" s="51"/>
      <c r="S195" s="51"/>
      <c r="T195" s="51"/>
      <c r="U195" s="52"/>
      <c r="V195" s="83"/>
      <c r="W195" s="83"/>
      <c r="X195" s="83"/>
      <c r="Y195" s="83"/>
      <c r="Z195" s="83"/>
      <c r="AA195" s="52"/>
      <c r="AB195" s="52"/>
    </row>
    <row r="196" spans="1:28">
      <c r="A196" s="51"/>
      <c r="B196" s="51"/>
      <c r="C196" s="51"/>
      <c r="D196" s="51"/>
      <c r="E196" s="51"/>
      <c r="F196" s="51"/>
      <c r="G196" s="51"/>
      <c r="H196" s="51"/>
      <c r="I196" s="51"/>
      <c r="J196" s="51"/>
      <c r="K196" s="51"/>
      <c r="L196" s="51"/>
      <c r="M196" s="51"/>
      <c r="N196" s="51"/>
      <c r="O196" s="51"/>
      <c r="P196" s="51"/>
      <c r="Q196" s="51"/>
      <c r="R196" s="51"/>
      <c r="S196" s="51"/>
      <c r="T196" s="51"/>
      <c r="U196" s="52"/>
      <c r="V196" s="83"/>
      <c r="W196" s="83"/>
      <c r="X196" s="83"/>
      <c r="Y196" s="83"/>
      <c r="Z196" s="83"/>
      <c r="AA196" s="52"/>
      <c r="AB196" s="52"/>
    </row>
    <row r="197" spans="1:28">
      <c r="A197" s="51"/>
      <c r="B197" s="51"/>
      <c r="C197" s="51"/>
      <c r="D197" s="51"/>
      <c r="E197" s="51"/>
      <c r="F197" s="51"/>
      <c r="G197" s="51"/>
      <c r="H197" s="51"/>
      <c r="I197" s="51"/>
      <c r="J197" s="51"/>
      <c r="K197" s="51"/>
      <c r="L197" s="51"/>
      <c r="M197" s="51"/>
      <c r="N197" s="51"/>
      <c r="O197" s="51"/>
      <c r="P197" s="51"/>
      <c r="Q197" s="51"/>
      <c r="R197" s="51"/>
      <c r="S197" s="51"/>
      <c r="T197" s="51"/>
      <c r="U197" s="52"/>
      <c r="V197" s="83"/>
      <c r="W197" s="83"/>
      <c r="X197" s="83"/>
      <c r="Y197" s="83"/>
      <c r="Z197" s="83"/>
      <c r="AA197" s="52"/>
      <c r="AB197" s="52"/>
    </row>
    <row r="198" spans="1:28">
      <c r="A198" s="51"/>
      <c r="B198" s="51"/>
      <c r="C198" s="51"/>
      <c r="D198" s="51"/>
      <c r="E198" s="51"/>
      <c r="F198" s="51"/>
      <c r="G198" s="51"/>
      <c r="H198" s="51"/>
      <c r="I198" s="51"/>
      <c r="J198" s="51"/>
      <c r="K198" s="51"/>
      <c r="L198" s="51"/>
      <c r="M198" s="51"/>
      <c r="N198" s="51"/>
      <c r="O198" s="51"/>
      <c r="P198" s="51"/>
      <c r="Q198" s="51"/>
      <c r="R198" s="51"/>
      <c r="S198" s="51"/>
      <c r="T198" s="51"/>
      <c r="U198" s="52"/>
      <c r="V198" s="83"/>
      <c r="W198" s="83"/>
      <c r="X198" s="83"/>
      <c r="Y198" s="83"/>
      <c r="Z198" s="83"/>
      <c r="AA198" s="52"/>
      <c r="AB198" s="52"/>
    </row>
    <row r="199" spans="1:28">
      <c r="A199" s="51"/>
      <c r="B199" s="51"/>
      <c r="C199" s="51"/>
      <c r="D199" s="51"/>
      <c r="E199" s="51"/>
      <c r="F199" s="51"/>
      <c r="G199" s="51"/>
      <c r="H199" s="51"/>
      <c r="I199" s="51"/>
      <c r="J199" s="51"/>
      <c r="K199" s="51"/>
      <c r="L199" s="51"/>
      <c r="M199" s="51"/>
      <c r="N199" s="51"/>
      <c r="O199" s="51"/>
      <c r="P199" s="51"/>
      <c r="Q199" s="51"/>
      <c r="R199" s="51"/>
      <c r="S199" s="51"/>
      <c r="T199" s="51"/>
      <c r="U199" s="52"/>
      <c r="V199" s="83"/>
      <c r="W199" s="83"/>
      <c r="X199" s="83"/>
      <c r="Y199" s="83"/>
      <c r="Z199" s="83"/>
      <c r="AA199" s="52"/>
      <c r="AB199" s="52"/>
    </row>
    <row r="200" spans="1:28">
      <c r="A200" s="51"/>
      <c r="B200" s="51"/>
      <c r="C200" s="51"/>
      <c r="D200" s="51"/>
      <c r="E200" s="51"/>
      <c r="F200" s="51"/>
      <c r="G200" s="51"/>
      <c r="H200" s="51"/>
      <c r="I200" s="51"/>
      <c r="J200" s="51"/>
      <c r="K200" s="51"/>
      <c r="L200" s="51"/>
      <c r="M200" s="51"/>
      <c r="N200" s="51"/>
      <c r="O200" s="51"/>
      <c r="P200" s="51"/>
      <c r="Q200" s="51"/>
      <c r="R200" s="51"/>
      <c r="S200" s="51"/>
      <c r="T200" s="51"/>
      <c r="U200" s="52"/>
      <c r="V200" s="83"/>
      <c r="W200" s="83"/>
      <c r="X200" s="83"/>
      <c r="Y200" s="83"/>
      <c r="Z200" s="83"/>
      <c r="AA200" s="52"/>
      <c r="AB200" s="52"/>
    </row>
    <row r="201" spans="1:28">
      <c r="A201" s="51"/>
      <c r="B201" s="51"/>
      <c r="C201" s="51"/>
      <c r="D201" s="51"/>
      <c r="E201" s="51"/>
      <c r="F201" s="51"/>
      <c r="G201" s="51"/>
      <c r="H201" s="51"/>
      <c r="I201" s="51"/>
      <c r="J201" s="51"/>
      <c r="K201" s="51"/>
      <c r="L201" s="51"/>
      <c r="M201" s="51"/>
      <c r="N201" s="51"/>
      <c r="O201" s="51"/>
      <c r="P201" s="51"/>
      <c r="Q201" s="51"/>
      <c r="R201" s="51"/>
      <c r="S201" s="51"/>
      <c r="T201" s="51"/>
      <c r="U201" s="52"/>
      <c r="V201" s="83"/>
      <c r="W201" s="83"/>
      <c r="X201" s="83"/>
      <c r="Y201" s="83"/>
      <c r="Z201" s="83"/>
      <c r="AA201" s="52"/>
      <c r="AB201" s="52"/>
    </row>
    <row r="202" spans="1:28">
      <c r="A202" s="51"/>
      <c r="B202" s="51"/>
      <c r="C202" s="51"/>
      <c r="D202" s="51"/>
      <c r="E202" s="51"/>
      <c r="F202" s="51"/>
      <c r="G202" s="51"/>
      <c r="H202" s="51"/>
      <c r="I202" s="51"/>
      <c r="J202" s="51"/>
      <c r="K202" s="51"/>
      <c r="L202" s="51"/>
      <c r="M202" s="51"/>
      <c r="N202" s="51"/>
      <c r="O202" s="51"/>
      <c r="P202" s="51"/>
      <c r="Q202" s="51"/>
      <c r="R202" s="51"/>
      <c r="S202" s="51"/>
      <c r="T202" s="51"/>
      <c r="U202" s="52"/>
      <c r="V202" s="83"/>
      <c r="W202" s="83"/>
      <c r="X202" s="83"/>
      <c r="Y202" s="83"/>
      <c r="Z202" s="83"/>
      <c r="AA202" s="52"/>
      <c r="AB202" s="52"/>
    </row>
    <row r="203" spans="1:28">
      <c r="A203" s="51"/>
      <c r="B203" s="51"/>
      <c r="C203" s="51"/>
      <c r="D203" s="51"/>
      <c r="E203" s="51"/>
      <c r="F203" s="51"/>
      <c r="G203" s="51"/>
      <c r="H203" s="51"/>
      <c r="I203" s="51"/>
      <c r="J203" s="51"/>
      <c r="K203" s="51"/>
      <c r="L203" s="51"/>
      <c r="M203" s="51"/>
      <c r="N203" s="51"/>
      <c r="O203" s="51"/>
      <c r="P203" s="51"/>
      <c r="Q203" s="51"/>
      <c r="R203" s="51"/>
      <c r="S203" s="51"/>
      <c r="T203" s="51"/>
      <c r="U203" s="52"/>
      <c r="V203" s="83"/>
      <c r="W203" s="83"/>
      <c r="X203" s="83"/>
      <c r="Y203" s="83"/>
      <c r="Z203" s="83"/>
      <c r="AA203" s="52"/>
      <c r="AB203" s="52"/>
    </row>
    <row r="204" spans="1:28">
      <c r="A204" s="51"/>
      <c r="B204" s="51"/>
      <c r="C204" s="51"/>
      <c r="D204" s="51"/>
      <c r="E204" s="51"/>
      <c r="F204" s="51"/>
      <c r="G204" s="51"/>
      <c r="H204" s="51"/>
      <c r="I204" s="51"/>
      <c r="J204" s="51"/>
      <c r="K204" s="51"/>
      <c r="L204" s="51"/>
      <c r="M204" s="51"/>
      <c r="N204" s="51"/>
      <c r="O204" s="51"/>
      <c r="P204" s="51"/>
      <c r="Q204" s="51"/>
      <c r="R204" s="51"/>
      <c r="S204" s="51"/>
      <c r="T204" s="51"/>
      <c r="U204" s="52"/>
      <c r="V204" s="83"/>
      <c r="W204" s="83"/>
      <c r="X204" s="83"/>
      <c r="Y204" s="83"/>
      <c r="Z204" s="83"/>
      <c r="AA204" s="52"/>
      <c r="AB204" s="52"/>
    </row>
    <row r="205" spans="1:28">
      <c r="A205" s="51"/>
      <c r="B205" s="51"/>
      <c r="C205" s="51"/>
      <c r="D205" s="51"/>
      <c r="E205" s="51"/>
      <c r="F205" s="51"/>
      <c r="G205" s="51"/>
      <c r="H205" s="51"/>
      <c r="I205" s="51"/>
      <c r="J205" s="51"/>
      <c r="K205" s="51"/>
      <c r="L205" s="51"/>
      <c r="M205" s="51"/>
      <c r="N205" s="51"/>
      <c r="O205" s="51"/>
      <c r="P205" s="51"/>
      <c r="Q205" s="51"/>
      <c r="R205" s="51"/>
      <c r="S205" s="51"/>
      <c r="T205" s="51"/>
      <c r="U205" s="52"/>
      <c r="V205" s="83"/>
      <c r="W205" s="83"/>
      <c r="X205" s="83"/>
      <c r="Y205" s="83"/>
      <c r="Z205" s="83"/>
      <c r="AA205" s="52"/>
      <c r="AB205" s="52"/>
    </row>
    <row r="206" spans="1:28">
      <c r="A206" s="51"/>
      <c r="B206" s="51"/>
      <c r="C206" s="51"/>
      <c r="D206" s="51"/>
      <c r="E206" s="51"/>
      <c r="F206" s="51"/>
      <c r="G206" s="51"/>
      <c r="H206" s="51"/>
      <c r="I206" s="51"/>
      <c r="J206" s="51"/>
      <c r="K206" s="51"/>
      <c r="L206" s="51"/>
      <c r="M206" s="51"/>
      <c r="N206" s="51"/>
      <c r="O206" s="51"/>
      <c r="P206" s="51"/>
      <c r="Q206" s="51"/>
      <c r="R206" s="51"/>
      <c r="S206" s="51"/>
      <c r="T206" s="51"/>
      <c r="U206" s="52"/>
      <c r="V206" s="83"/>
      <c r="W206" s="83"/>
      <c r="X206" s="83"/>
      <c r="Y206" s="83"/>
      <c r="Z206" s="83"/>
      <c r="AA206" s="52"/>
      <c r="AB206" s="52"/>
    </row>
    <row r="207" spans="1:28">
      <c r="A207" s="51"/>
      <c r="B207" s="51"/>
      <c r="C207" s="51"/>
      <c r="D207" s="51"/>
      <c r="E207" s="51"/>
      <c r="F207" s="51"/>
      <c r="G207" s="51"/>
      <c r="H207" s="51"/>
      <c r="I207" s="51"/>
      <c r="J207" s="51"/>
      <c r="K207" s="51"/>
      <c r="L207" s="51"/>
      <c r="M207" s="51"/>
      <c r="N207" s="51"/>
      <c r="O207" s="51"/>
      <c r="P207" s="51"/>
      <c r="Q207" s="51"/>
      <c r="R207" s="51"/>
      <c r="S207" s="51"/>
      <c r="T207" s="51"/>
      <c r="U207" s="52"/>
      <c r="V207" s="83"/>
      <c r="W207" s="83"/>
      <c r="X207" s="83"/>
      <c r="Y207" s="83"/>
      <c r="Z207" s="83"/>
      <c r="AA207" s="52"/>
      <c r="AB207" s="52"/>
    </row>
    <row r="208" spans="1:28">
      <c r="A208" s="51"/>
      <c r="B208" s="51"/>
      <c r="C208" s="51"/>
      <c r="D208" s="51"/>
      <c r="E208" s="51"/>
      <c r="F208" s="51"/>
      <c r="G208" s="51"/>
      <c r="H208" s="51"/>
      <c r="I208" s="51"/>
      <c r="J208" s="51"/>
      <c r="K208" s="51"/>
      <c r="L208" s="51"/>
      <c r="M208" s="51"/>
      <c r="N208" s="51"/>
      <c r="O208" s="51"/>
      <c r="P208" s="51"/>
      <c r="Q208" s="51"/>
      <c r="R208" s="51"/>
      <c r="S208" s="51"/>
      <c r="T208" s="51"/>
      <c r="U208" s="52"/>
      <c r="V208" s="83"/>
      <c r="W208" s="83"/>
      <c r="X208" s="83"/>
      <c r="Y208" s="83"/>
      <c r="Z208" s="83"/>
      <c r="AA208" s="52"/>
      <c r="AB208" s="52"/>
    </row>
    <row r="209" spans="1:28">
      <c r="A209" s="51"/>
      <c r="B209" s="51"/>
      <c r="C209" s="51"/>
      <c r="D209" s="51"/>
      <c r="E209" s="51"/>
      <c r="F209" s="51"/>
      <c r="G209" s="51"/>
      <c r="H209" s="51"/>
      <c r="I209" s="51"/>
      <c r="J209" s="51"/>
      <c r="K209" s="51"/>
      <c r="L209" s="51"/>
      <c r="M209" s="51"/>
      <c r="N209" s="51"/>
      <c r="O209" s="51"/>
      <c r="P209" s="51"/>
      <c r="Q209" s="51"/>
      <c r="R209" s="51"/>
      <c r="S209" s="51"/>
      <c r="T209" s="51"/>
      <c r="U209" s="52"/>
      <c r="V209" s="83"/>
      <c r="W209" s="83"/>
      <c r="X209" s="83"/>
      <c r="Y209" s="83"/>
      <c r="Z209" s="83"/>
      <c r="AA209" s="52"/>
      <c r="AB209" s="52"/>
    </row>
    <row r="210" spans="1:28">
      <c r="A210" s="51"/>
      <c r="B210" s="51"/>
      <c r="C210" s="51"/>
      <c r="D210" s="51"/>
      <c r="E210" s="51"/>
      <c r="F210" s="51"/>
      <c r="G210" s="51"/>
      <c r="H210" s="51"/>
      <c r="I210" s="51"/>
      <c r="J210" s="51"/>
      <c r="K210" s="51"/>
      <c r="L210" s="51"/>
      <c r="M210" s="51"/>
      <c r="N210" s="51"/>
      <c r="O210" s="51"/>
      <c r="P210" s="51"/>
      <c r="Q210" s="51"/>
      <c r="R210" s="51"/>
      <c r="S210" s="51"/>
      <c r="T210" s="51"/>
      <c r="U210" s="52"/>
      <c r="V210" s="83"/>
      <c r="W210" s="83"/>
      <c r="X210" s="83"/>
      <c r="Y210" s="83"/>
      <c r="Z210" s="83"/>
      <c r="AA210" s="52"/>
      <c r="AB210" s="52"/>
    </row>
    <row r="211" spans="1:28">
      <c r="A211" s="51"/>
      <c r="B211" s="51"/>
      <c r="C211" s="51"/>
      <c r="D211" s="51"/>
      <c r="E211" s="51"/>
      <c r="F211" s="51"/>
      <c r="G211" s="51"/>
      <c r="H211" s="51"/>
      <c r="I211" s="51"/>
      <c r="J211" s="51"/>
      <c r="K211" s="51"/>
      <c r="L211" s="51"/>
      <c r="M211" s="51"/>
      <c r="N211" s="51"/>
      <c r="O211" s="51"/>
      <c r="P211" s="51"/>
      <c r="Q211" s="51"/>
      <c r="R211" s="51"/>
      <c r="S211" s="51"/>
      <c r="T211" s="51"/>
      <c r="U211" s="52"/>
      <c r="V211" s="83"/>
      <c r="W211" s="83"/>
      <c r="X211" s="83"/>
      <c r="Y211" s="83"/>
      <c r="Z211" s="83"/>
      <c r="AA211" s="52"/>
      <c r="AB211" s="52"/>
    </row>
    <row r="212" spans="1:28">
      <c r="A212" s="51"/>
      <c r="B212" s="51"/>
      <c r="C212" s="51"/>
      <c r="D212" s="51"/>
      <c r="E212" s="51"/>
      <c r="F212" s="51"/>
      <c r="G212" s="51"/>
      <c r="H212" s="51"/>
      <c r="I212" s="51"/>
      <c r="J212" s="51"/>
      <c r="K212" s="51"/>
      <c r="L212" s="51"/>
      <c r="M212" s="51"/>
      <c r="N212" s="51"/>
      <c r="O212" s="51"/>
      <c r="P212" s="51"/>
      <c r="Q212" s="51"/>
      <c r="R212" s="51"/>
      <c r="S212" s="51"/>
      <c r="T212" s="51"/>
      <c r="U212" s="52"/>
      <c r="V212" s="83"/>
      <c r="W212" s="83"/>
      <c r="X212" s="83"/>
      <c r="Y212" s="83"/>
      <c r="Z212" s="83"/>
      <c r="AA212" s="52"/>
      <c r="AB212" s="52"/>
    </row>
    <row r="213" spans="1:28">
      <c r="A213" s="51"/>
      <c r="B213" s="51"/>
      <c r="C213" s="51"/>
      <c r="D213" s="51"/>
      <c r="E213" s="51"/>
      <c r="F213" s="51"/>
      <c r="G213" s="51"/>
      <c r="H213" s="51"/>
      <c r="I213" s="51"/>
      <c r="J213" s="51"/>
      <c r="K213" s="51"/>
      <c r="L213" s="51"/>
      <c r="M213" s="51"/>
      <c r="N213" s="51"/>
      <c r="O213" s="51"/>
      <c r="P213" s="51"/>
      <c r="Q213" s="51"/>
      <c r="R213" s="51"/>
      <c r="S213" s="51"/>
      <c r="T213" s="51"/>
      <c r="U213" s="52"/>
      <c r="V213" s="83"/>
      <c r="W213" s="83"/>
      <c r="X213" s="83"/>
      <c r="Y213" s="83"/>
      <c r="Z213" s="83"/>
      <c r="AA213" s="52"/>
      <c r="AB213" s="52"/>
    </row>
    <row r="214" spans="1:28">
      <c r="A214" s="51"/>
      <c r="B214" s="51"/>
      <c r="C214" s="51"/>
      <c r="D214" s="51"/>
      <c r="E214" s="51"/>
      <c r="F214" s="51"/>
      <c r="G214" s="51"/>
      <c r="H214" s="51"/>
      <c r="I214" s="51"/>
      <c r="J214" s="51"/>
      <c r="K214" s="51"/>
      <c r="L214" s="51"/>
      <c r="M214" s="51"/>
      <c r="N214" s="51"/>
      <c r="O214" s="51"/>
      <c r="P214" s="51"/>
      <c r="Q214" s="51"/>
      <c r="R214" s="51"/>
      <c r="S214" s="51"/>
      <c r="T214" s="51"/>
      <c r="U214" s="52"/>
      <c r="V214" s="83"/>
      <c r="W214" s="83"/>
      <c r="X214" s="83"/>
      <c r="Y214" s="83"/>
      <c r="Z214" s="83"/>
      <c r="AA214" s="52"/>
      <c r="AB214" s="52"/>
    </row>
    <row r="215" spans="1:28">
      <c r="A215" s="51"/>
      <c r="B215" s="51"/>
      <c r="C215" s="51"/>
      <c r="D215" s="51"/>
      <c r="E215" s="51"/>
      <c r="F215" s="51"/>
      <c r="G215" s="51"/>
      <c r="H215" s="51"/>
      <c r="I215" s="51"/>
      <c r="J215" s="51"/>
      <c r="K215" s="51"/>
      <c r="L215" s="51"/>
      <c r="M215" s="51"/>
      <c r="N215" s="51"/>
      <c r="O215" s="51"/>
      <c r="P215" s="51"/>
      <c r="Q215" s="51"/>
      <c r="R215" s="51"/>
      <c r="S215" s="51"/>
      <c r="T215" s="51"/>
      <c r="U215" s="52"/>
      <c r="V215" s="83"/>
      <c r="W215" s="83"/>
      <c r="X215" s="83"/>
      <c r="Y215" s="83"/>
      <c r="Z215" s="83"/>
      <c r="AA215" s="52"/>
      <c r="AB215" s="52"/>
    </row>
    <row r="216" spans="1:28">
      <c r="A216" s="51"/>
      <c r="B216" s="51"/>
      <c r="C216" s="51"/>
      <c r="D216" s="51"/>
      <c r="E216" s="51"/>
      <c r="F216" s="51"/>
      <c r="G216" s="51"/>
      <c r="H216" s="51"/>
      <c r="I216" s="51"/>
      <c r="J216" s="51"/>
      <c r="K216" s="51"/>
      <c r="L216" s="51"/>
      <c r="M216" s="51"/>
      <c r="N216" s="51"/>
      <c r="O216" s="51"/>
      <c r="P216" s="51"/>
      <c r="Q216" s="51"/>
      <c r="R216" s="51"/>
      <c r="S216" s="51"/>
      <c r="T216" s="51"/>
      <c r="U216" s="52"/>
      <c r="V216" s="83"/>
      <c r="W216" s="83"/>
      <c r="X216" s="83"/>
      <c r="Y216" s="83"/>
      <c r="Z216" s="83"/>
      <c r="AA216" s="52"/>
      <c r="AB216" s="52"/>
    </row>
    <row r="217" spans="1:28">
      <c r="A217" s="51"/>
      <c r="B217" s="51"/>
      <c r="C217" s="51"/>
      <c r="D217" s="51"/>
      <c r="E217" s="51"/>
      <c r="F217" s="51"/>
      <c r="G217" s="51"/>
      <c r="H217" s="51"/>
      <c r="I217" s="51"/>
      <c r="J217" s="51"/>
      <c r="K217" s="51"/>
      <c r="L217" s="51"/>
      <c r="M217" s="51"/>
      <c r="N217" s="51"/>
      <c r="O217" s="51"/>
      <c r="P217" s="51"/>
      <c r="Q217" s="51"/>
      <c r="R217" s="51"/>
      <c r="S217" s="51"/>
      <c r="T217" s="51"/>
      <c r="U217" s="52"/>
      <c r="V217" s="83"/>
      <c r="W217" s="83"/>
      <c r="X217" s="83"/>
      <c r="Y217" s="83"/>
      <c r="Z217" s="83"/>
      <c r="AA217" s="52"/>
      <c r="AB217" s="52"/>
    </row>
    <row r="218" spans="1:28">
      <c r="A218" s="51"/>
      <c r="B218" s="51"/>
      <c r="C218" s="51"/>
      <c r="D218" s="51"/>
      <c r="E218" s="51"/>
      <c r="F218" s="51"/>
      <c r="G218" s="51"/>
      <c r="H218" s="51"/>
      <c r="I218" s="51"/>
      <c r="J218" s="51"/>
      <c r="K218" s="51"/>
      <c r="L218" s="51"/>
      <c r="M218" s="51"/>
      <c r="N218" s="51"/>
      <c r="O218" s="51"/>
      <c r="P218" s="51"/>
      <c r="Q218" s="51"/>
      <c r="R218" s="51"/>
      <c r="S218" s="51"/>
      <c r="T218" s="51"/>
      <c r="U218" s="52"/>
      <c r="V218" s="83"/>
      <c r="W218" s="83"/>
      <c r="X218" s="83"/>
      <c r="Y218" s="83"/>
      <c r="Z218" s="83"/>
      <c r="AA218" s="52"/>
      <c r="AB218" s="52"/>
    </row>
    <row r="219" spans="1:28">
      <c r="A219" s="51"/>
      <c r="B219" s="51"/>
      <c r="C219" s="51"/>
      <c r="D219" s="51"/>
      <c r="E219" s="51"/>
      <c r="F219" s="51"/>
      <c r="G219" s="51"/>
      <c r="H219" s="51"/>
      <c r="I219" s="51"/>
      <c r="J219" s="51"/>
      <c r="K219" s="51"/>
      <c r="L219" s="51"/>
      <c r="M219" s="51"/>
      <c r="N219" s="51"/>
      <c r="O219" s="51"/>
      <c r="P219" s="51"/>
      <c r="Q219" s="51"/>
      <c r="R219" s="51"/>
      <c r="S219" s="51"/>
      <c r="T219" s="51"/>
      <c r="U219" s="52"/>
      <c r="V219" s="83"/>
      <c r="W219" s="83"/>
      <c r="X219" s="83"/>
      <c r="Y219" s="83"/>
      <c r="Z219" s="83"/>
      <c r="AA219" s="52"/>
      <c r="AB219" s="52"/>
    </row>
    <row r="220" spans="1:28">
      <c r="A220" s="51"/>
      <c r="B220" s="51"/>
      <c r="C220" s="51"/>
      <c r="D220" s="51"/>
      <c r="E220" s="51"/>
      <c r="F220" s="51"/>
      <c r="G220" s="51"/>
      <c r="H220" s="51"/>
      <c r="I220" s="51"/>
      <c r="J220" s="51"/>
      <c r="K220" s="51"/>
      <c r="L220" s="51"/>
      <c r="M220" s="51"/>
      <c r="N220" s="51"/>
      <c r="O220" s="51"/>
      <c r="P220" s="51"/>
      <c r="Q220" s="51"/>
      <c r="R220" s="51"/>
      <c r="S220" s="51"/>
      <c r="T220" s="51"/>
      <c r="U220" s="52"/>
      <c r="V220" s="83"/>
      <c r="W220" s="83"/>
      <c r="X220" s="83"/>
      <c r="Y220" s="83"/>
      <c r="Z220" s="83"/>
      <c r="AA220" s="52"/>
      <c r="AB220" s="52"/>
    </row>
    <row r="221" spans="1:28">
      <c r="A221" s="51"/>
      <c r="B221" s="51"/>
      <c r="C221" s="51"/>
      <c r="D221" s="51"/>
      <c r="E221" s="51"/>
      <c r="F221" s="51"/>
      <c r="G221" s="51"/>
      <c r="H221" s="51"/>
      <c r="I221" s="51"/>
      <c r="J221" s="51"/>
      <c r="K221" s="51"/>
      <c r="L221" s="51"/>
      <c r="M221" s="51"/>
      <c r="N221" s="51"/>
      <c r="O221" s="51"/>
      <c r="P221" s="51"/>
      <c r="Q221" s="51"/>
      <c r="R221" s="51"/>
      <c r="S221" s="51"/>
      <c r="T221" s="51"/>
      <c r="U221" s="52"/>
      <c r="V221" s="83"/>
      <c r="W221" s="83"/>
      <c r="X221" s="83"/>
      <c r="Y221" s="83"/>
      <c r="Z221" s="83"/>
      <c r="AA221" s="52"/>
      <c r="AB221" s="52"/>
    </row>
    <row r="222" spans="1:28">
      <c r="A222" s="51"/>
      <c r="B222" s="51"/>
      <c r="C222" s="51"/>
      <c r="D222" s="51"/>
      <c r="E222" s="51"/>
      <c r="F222" s="51"/>
      <c r="G222" s="51"/>
      <c r="H222" s="51"/>
      <c r="I222" s="51"/>
      <c r="J222" s="51"/>
      <c r="K222" s="51"/>
      <c r="L222" s="51"/>
      <c r="M222" s="51"/>
      <c r="N222" s="51"/>
      <c r="O222" s="51"/>
      <c r="P222" s="51"/>
      <c r="Q222" s="51"/>
      <c r="R222" s="51"/>
      <c r="S222" s="51"/>
      <c r="T222" s="51"/>
      <c r="U222" s="52"/>
      <c r="V222" s="83"/>
      <c r="W222" s="83"/>
      <c r="X222" s="83"/>
      <c r="Y222" s="83"/>
      <c r="Z222" s="83"/>
      <c r="AA222" s="52"/>
      <c r="AB222" s="52"/>
    </row>
    <row r="223" spans="1:28">
      <c r="A223" s="51"/>
      <c r="B223" s="51"/>
      <c r="C223" s="51"/>
      <c r="D223" s="51"/>
      <c r="E223" s="51"/>
      <c r="F223" s="51"/>
      <c r="G223" s="51"/>
      <c r="H223" s="51"/>
      <c r="I223" s="51"/>
      <c r="J223" s="51"/>
      <c r="K223" s="51"/>
      <c r="L223" s="51"/>
      <c r="M223" s="51"/>
      <c r="N223" s="51"/>
      <c r="O223" s="51"/>
      <c r="P223" s="51"/>
      <c r="Q223" s="51"/>
      <c r="R223" s="51"/>
      <c r="S223" s="51"/>
      <c r="T223" s="51"/>
      <c r="U223" s="52"/>
      <c r="V223" s="83"/>
      <c r="W223" s="83"/>
      <c r="X223" s="83"/>
      <c r="Y223" s="83"/>
      <c r="Z223" s="83"/>
      <c r="AA223" s="52"/>
      <c r="AB223" s="52"/>
    </row>
    <row r="224" spans="1:28">
      <c r="A224" s="51"/>
      <c r="B224" s="51"/>
      <c r="C224" s="51"/>
      <c r="D224" s="51"/>
      <c r="E224" s="51"/>
      <c r="F224" s="51"/>
      <c r="G224" s="51"/>
      <c r="H224" s="51"/>
      <c r="I224" s="51"/>
      <c r="J224" s="51"/>
      <c r="K224" s="51"/>
      <c r="L224" s="51"/>
      <c r="M224" s="51"/>
      <c r="N224" s="51"/>
      <c r="O224" s="51"/>
      <c r="P224" s="51"/>
      <c r="Q224" s="51"/>
      <c r="R224" s="51"/>
      <c r="S224" s="51"/>
      <c r="T224" s="51"/>
      <c r="U224" s="52"/>
      <c r="V224" s="83"/>
      <c r="W224" s="83"/>
      <c r="X224" s="83"/>
      <c r="Y224" s="83"/>
      <c r="Z224" s="83"/>
      <c r="AA224" s="52"/>
      <c r="AB224" s="52"/>
    </row>
    <row r="225" spans="1:28">
      <c r="A225" s="51"/>
      <c r="B225" s="51"/>
      <c r="C225" s="51"/>
      <c r="D225" s="51"/>
      <c r="E225" s="51"/>
      <c r="F225" s="51"/>
      <c r="G225" s="51"/>
      <c r="H225" s="51"/>
      <c r="I225" s="51"/>
      <c r="J225" s="51"/>
      <c r="K225" s="51"/>
      <c r="L225" s="51"/>
      <c r="M225" s="51"/>
      <c r="N225" s="51"/>
      <c r="O225" s="51"/>
      <c r="P225" s="51"/>
      <c r="Q225" s="51"/>
      <c r="R225" s="51"/>
      <c r="S225" s="51"/>
      <c r="T225" s="51"/>
      <c r="U225" s="52"/>
      <c r="V225" s="83"/>
      <c r="W225" s="83"/>
      <c r="X225" s="83"/>
      <c r="Y225" s="83"/>
      <c r="Z225" s="83"/>
      <c r="AA225" s="52"/>
      <c r="AB225" s="52"/>
    </row>
    <row r="226" spans="1:28">
      <c r="A226" s="51"/>
      <c r="B226" s="51"/>
      <c r="C226" s="51"/>
      <c r="D226" s="51"/>
      <c r="E226" s="51"/>
      <c r="F226" s="51"/>
      <c r="G226" s="51"/>
      <c r="H226" s="51"/>
      <c r="I226" s="51"/>
      <c r="J226" s="51"/>
      <c r="K226" s="51"/>
      <c r="L226" s="51"/>
      <c r="M226" s="51"/>
      <c r="N226" s="51"/>
      <c r="O226" s="51"/>
      <c r="P226" s="51"/>
      <c r="Q226" s="51"/>
      <c r="R226" s="51"/>
      <c r="S226" s="51"/>
      <c r="T226" s="51"/>
      <c r="U226" s="52"/>
      <c r="V226" s="83"/>
      <c r="W226" s="83"/>
      <c r="X226" s="83"/>
      <c r="Y226" s="83"/>
      <c r="Z226" s="83"/>
      <c r="AA226" s="52"/>
      <c r="AB226" s="52"/>
    </row>
    <row r="227" spans="1:28">
      <c r="A227" s="51"/>
      <c r="B227" s="51"/>
      <c r="C227" s="51"/>
      <c r="D227" s="51"/>
      <c r="E227" s="51"/>
      <c r="F227" s="51"/>
      <c r="G227" s="51"/>
      <c r="H227" s="51"/>
      <c r="I227" s="51"/>
      <c r="J227" s="51"/>
      <c r="K227" s="51"/>
      <c r="L227" s="51"/>
      <c r="M227" s="51"/>
      <c r="N227" s="51"/>
      <c r="O227" s="51"/>
      <c r="P227" s="51"/>
      <c r="Q227" s="51"/>
      <c r="R227" s="51"/>
      <c r="S227" s="51"/>
      <c r="T227" s="51"/>
      <c r="U227" s="52"/>
      <c r="V227" s="83"/>
      <c r="W227" s="83"/>
      <c r="X227" s="83"/>
      <c r="Y227" s="83"/>
      <c r="Z227" s="83"/>
      <c r="AA227" s="52"/>
      <c r="AB227" s="52"/>
    </row>
    <row r="228" spans="1:28">
      <c r="A228" s="51"/>
      <c r="B228" s="51"/>
      <c r="C228" s="51"/>
      <c r="D228" s="51"/>
      <c r="E228" s="51"/>
      <c r="F228" s="51"/>
      <c r="G228" s="51"/>
      <c r="H228" s="51"/>
      <c r="I228" s="51"/>
      <c r="J228" s="51"/>
      <c r="K228" s="51"/>
      <c r="L228" s="51"/>
      <c r="M228" s="51"/>
      <c r="N228" s="51"/>
      <c r="O228" s="51"/>
      <c r="P228" s="51"/>
      <c r="Q228" s="51"/>
      <c r="R228" s="51"/>
      <c r="S228" s="51"/>
      <c r="T228" s="51"/>
      <c r="U228" s="52"/>
      <c r="V228" s="83"/>
      <c r="W228" s="83"/>
      <c r="X228" s="83"/>
      <c r="Y228" s="83"/>
      <c r="Z228" s="83"/>
      <c r="AA228" s="52"/>
      <c r="AB228" s="52"/>
    </row>
    <row r="229" spans="1:28">
      <c r="A229" s="51"/>
      <c r="B229" s="51"/>
      <c r="C229" s="51"/>
      <c r="D229" s="51"/>
      <c r="E229" s="51"/>
      <c r="F229" s="51"/>
      <c r="G229" s="51"/>
      <c r="H229" s="51"/>
      <c r="I229" s="51"/>
      <c r="J229" s="51"/>
      <c r="K229" s="51"/>
      <c r="L229" s="51"/>
      <c r="M229" s="51"/>
      <c r="N229" s="51"/>
      <c r="O229" s="51"/>
      <c r="P229" s="51"/>
      <c r="Q229" s="51"/>
      <c r="R229" s="51"/>
      <c r="S229" s="51"/>
      <c r="T229" s="51"/>
      <c r="U229" s="52"/>
      <c r="V229" s="83"/>
      <c r="W229" s="83"/>
      <c r="X229" s="83"/>
      <c r="Y229" s="83"/>
      <c r="Z229" s="83"/>
      <c r="AA229" s="52"/>
      <c r="AB229" s="52"/>
    </row>
    <row r="230" spans="1:28">
      <c r="A230" s="51"/>
      <c r="B230" s="51"/>
      <c r="C230" s="51"/>
      <c r="D230" s="51"/>
      <c r="E230" s="51"/>
      <c r="F230" s="51"/>
      <c r="G230" s="51"/>
      <c r="H230" s="51"/>
      <c r="I230" s="51"/>
      <c r="J230" s="51"/>
      <c r="K230" s="51"/>
      <c r="L230" s="51"/>
      <c r="M230" s="51"/>
      <c r="N230" s="51"/>
      <c r="O230" s="51"/>
      <c r="P230" s="51"/>
      <c r="Q230" s="51"/>
      <c r="R230" s="51"/>
      <c r="S230" s="51"/>
      <c r="T230" s="51"/>
      <c r="U230" s="52"/>
      <c r="V230" s="83"/>
      <c r="W230" s="83"/>
      <c r="X230" s="83"/>
      <c r="Y230" s="83"/>
      <c r="Z230" s="83"/>
      <c r="AA230" s="52"/>
      <c r="AB230" s="52"/>
    </row>
    <row r="231" spans="1:28">
      <c r="A231" s="51"/>
      <c r="B231" s="51"/>
      <c r="C231" s="51"/>
      <c r="D231" s="51"/>
      <c r="E231" s="51"/>
      <c r="F231" s="51"/>
      <c r="G231" s="51"/>
      <c r="H231" s="51"/>
      <c r="I231" s="51"/>
      <c r="J231" s="51"/>
      <c r="K231" s="51"/>
      <c r="L231" s="51"/>
      <c r="M231" s="51"/>
      <c r="N231" s="51"/>
      <c r="O231" s="51"/>
      <c r="P231" s="51"/>
      <c r="Q231" s="51"/>
      <c r="R231" s="51"/>
      <c r="S231" s="51"/>
      <c r="T231" s="51"/>
      <c r="U231" s="52"/>
      <c r="V231" s="83"/>
      <c r="W231" s="83"/>
      <c r="X231" s="83"/>
      <c r="Y231" s="83"/>
      <c r="Z231" s="83"/>
      <c r="AA231" s="52"/>
      <c r="AB231" s="52"/>
    </row>
    <row r="232" spans="1:28">
      <c r="A232" s="51"/>
      <c r="B232" s="51"/>
      <c r="C232" s="51"/>
      <c r="D232" s="51"/>
      <c r="E232" s="51"/>
      <c r="F232" s="51"/>
      <c r="G232" s="51"/>
      <c r="H232" s="51"/>
      <c r="I232" s="51"/>
      <c r="J232" s="51"/>
      <c r="K232" s="51"/>
      <c r="L232" s="51"/>
      <c r="M232" s="51"/>
      <c r="N232" s="51"/>
      <c r="O232" s="51"/>
      <c r="P232" s="51"/>
      <c r="Q232" s="51"/>
      <c r="R232" s="51"/>
      <c r="S232" s="51"/>
      <c r="T232" s="51"/>
      <c r="U232" s="52"/>
      <c r="V232" s="83"/>
      <c r="W232" s="83"/>
      <c r="X232" s="83"/>
      <c r="Y232" s="83"/>
      <c r="Z232" s="83"/>
      <c r="AA232" s="52"/>
      <c r="AB232" s="52"/>
    </row>
    <row r="233" spans="1:28">
      <c r="A233" s="51"/>
      <c r="B233" s="51"/>
      <c r="C233" s="51"/>
      <c r="D233" s="51"/>
      <c r="E233" s="51"/>
      <c r="F233" s="51"/>
      <c r="G233" s="51"/>
      <c r="H233" s="51"/>
      <c r="I233" s="51"/>
      <c r="J233" s="51"/>
      <c r="K233" s="51"/>
      <c r="L233" s="51"/>
      <c r="M233" s="51"/>
      <c r="N233" s="51"/>
      <c r="O233" s="51"/>
      <c r="P233" s="51"/>
      <c r="Q233" s="51"/>
      <c r="R233" s="51"/>
      <c r="S233" s="51"/>
      <c r="T233" s="51"/>
      <c r="U233" s="52"/>
      <c r="V233" s="83"/>
      <c r="W233" s="83"/>
      <c r="X233" s="83"/>
      <c r="Y233" s="83"/>
      <c r="Z233" s="83"/>
      <c r="AA233" s="52"/>
      <c r="AB233" s="52"/>
    </row>
    <row r="234" spans="1:28">
      <c r="A234" s="51"/>
      <c r="B234" s="51"/>
      <c r="C234" s="51"/>
      <c r="D234" s="51"/>
      <c r="E234" s="51"/>
      <c r="F234" s="51"/>
      <c r="G234" s="51"/>
      <c r="H234" s="51"/>
      <c r="I234" s="51"/>
      <c r="J234" s="51"/>
      <c r="K234" s="51"/>
      <c r="L234" s="51"/>
      <c r="M234" s="51"/>
      <c r="N234" s="51"/>
      <c r="O234" s="51"/>
      <c r="P234" s="51"/>
      <c r="Q234" s="51"/>
      <c r="R234" s="51"/>
      <c r="S234" s="51"/>
      <c r="T234" s="51"/>
      <c r="U234" s="52"/>
      <c r="V234" s="83"/>
      <c r="W234" s="83"/>
      <c r="X234" s="83"/>
      <c r="Y234" s="83"/>
      <c r="Z234" s="83"/>
      <c r="AA234" s="52"/>
      <c r="AB234" s="52"/>
    </row>
    <row r="235" spans="1:28">
      <c r="A235" s="51"/>
      <c r="B235" s="51"/>
      <c r="C235" s="51"/>
      <c r="D235" s="51"/>
      <c r="E235" s="51"/>
      <c r="F235" s="51"/>
      <c r="G235" s="51"/>
      <c r="H235" s="51"/>
      <c r="I235" s="51"/>
      <c r="J235" s="51"/>
      <c r="K235" s="51"/>
      <c r="L235" s="51"/>
      <c r="M235" s="51"/>
      <c r="N235" s="51"/>
      <c r="O235" s="51"/>
      <c r="P235" s="51"/>
      <c r="Q235" s="51"/>
      <c r="R235" s="51"/>
      <c r="S235" s="51"/>
      <c r="T235" s="51"/>
      <c r="U235" s="52"/>
      <c r="V235" s="83"/>
      <c r="W235" s="83"/>
      <c r="X235" s="83"/>
      <c r="Y235" s="83"/>
      <c r="Z235" s="83"/>
      <c r="AA235" s="52"/>
      <c r="AB235" s="52"/>
    </row>
    <row r="236" spans="1:28">
      <c r="A236" s="51"/>
      <c r="B236" s="51"/>
      <c r="C236" s="51"/>
      <c r="D236" s="51"/>
      <c r="E236" s="51"/>
      <c r="F236" s="51"/>
      <c r="G236" s="51"/>
      <c r="H236" s="51"/>
      <c r="I236" s="51"/>
      <c r="J236" s="51"/>
      <c r="K236" s="51"/>
      <c r="L236" s="51"/>
      <c r="M236" s="51"/>
      <c r="N236" s="51"/>
      <c r="O236" s="51"/>
      <c r="P236" s="51"/>
      <c r="Q236" s="51"/>
      <c r="R236" s="51"/>
      <c r="S236" s="51"/>
      <c r="T236" s="51"/>
      <c r="U236" s="52"/>
      <c r="V236" s="83"/>
      <c r="W236" s="83"/>
      <c r="X236" s="83"/>
      <c r="Y236" s="83"/>
      <c r="Z236" s="83"/>
      <c r="AA236" s="52"/>
      <c r="AB236" s="52"/>
    </row>
    <row r="237" spans="1:28">
      <c r="A237" s="51"/>
      <c r="B237" s="51"/>
      <c r="C237" s="51"/>
      <c r="D237" s="51"/>
      <c r="E237" s="51"/>
      <c r="F237" s="51"/>
      <c r="G237" s="51"/>
      <c r="H237" s="51"/>
      <c r="I237" s="51"/>
      <c r="J237" s="51"/>
      <c r="K237" s="51"/>
      <c r="L237" s="51"/>
      <c r="M237" s="51"/>
      <c r="N237" s="51"/>
      <c r="O237" s="51"/>
      <c r="P237" s="51"/>
      <c r="Q237" s="51"/>
      <c r="R237" s="51"/>
      <c r="S237" s="51"/>
      <c r="T237" s="51"/>
      <c r="U237" s="52"/>
      <c r="V237" s="83"/>
      <c r="W237" s="83"/>
      <c r="X237" s="83"/>
      <c r="Y237" s="83"/>
      <c r="Z237" s="83"/>
      <c r="AA237" s="52"/>
      <c r="AB237" s="52"/>
    </row>
    <row r="238" spans="1:28">
      <c r="A238" s="51"/>
      <c r="B238" s="51"/>
      <c r="C238" s="51"/>
      <c r="D238" s="51"/>
      <c r="E238" s="51"/>
      <c r="F238" s="51"/>
      <c r="G238" s="51"/>
      <c r="H238" s="51"/>
      <c r="I238" s="51"/>
      <c r="J238" s="51"/>
      <c r="K238" s="51"/>
      <c r="L238" s="51"/>
      <c r="M238" s="51"/>
      <c r="N238" s="51"/>
      <c r="O238" s="51"/>
      <c r="P238" s="51"/>
      <c r="Q238" s="51"/>
      <c r="R238" s="51"/>
      <c r="S238" s="51"/>
      <c r="T238" s="51"/>
      <c r="U238" s="52"/>
      <c r="V238" s="83"/>
      <c r="W238" s="83"/>
      <c r="X238" s="83"/>
      <c r="Y238" s="83"/>
      <c r="Z238" s="83"/>
      <c r="AA238" s="52"/>
      <c r="AB238" s="52"/>
    </row>
    <row r="239" spans="1:28">
      <c r="A239" s="51"/>
      <c r="B239" s="51"/>
      <c r="C239" s="51"/>
      <c r="D239" s="51"/>
      <c r="E239" s="51"/>
      <c r="F239" s="51"/>
      <c r="G239" s="51"/>
      <c r="H239" s="51"/>
      <c r="I239" s="51"/>
      <c r="J239" s="51"/>
      <c r="K239" s="51"/>
      <c r="L239" s="51"/>
      <c r="M239" s="51"/>
      <c r="N239" s="51"/>
      <c r="O239" s="51"/>
      <c r="P239" s="51"/>
      <c r="Q239" s="51"/>
      <c r="R239" s="51"/>
      <c r="S239" s="51"/>
      <c r="T239" s="51"/>
      <c r="U239" s="52"/>
      <c r="V239" s="83"/>
      <c r="W239" s="83"/>
      <c r="X239" s="83"/>
      <c r="Y239" s="83"/>
      <c r="Z239" s="83"/>
      <c r="AA239" s="52"/>
      <c r="AB239" s="52"/>
    </row>
    <row r="240" spans="1:28">
      <c r="A240" s="51"/>
      <c r="B240" s="51"/>
      <c r="C240" s="51"/>
      <c r="D240" s="51"/>
      <c r="E240" s="51"/>
      <c r="F240" s="51"/>
      <c r="G240" s="51"/>
      <c r="H240" s="51"/>
      <c r="I240" s="51"/>
      <c r="J240" s="51"/>
      <c r="K240" s="51"/>
      <c r="L240" s="51"/>
      <c r="M240" s="51"/>
      <c r="N240" s="51"/>
      <c r="O240" s="51"/>
      <c r="P240" s="51"/>
      <c r="Q240" s="51"/>
      <c r="R240" s="51"/>
      <c r="S240" s="51"/>
      <c r="T240" s="51"/>
      <c r="U240" s="52"/>
      <c r="V240" s="83"/>
      <c r="W240" s="83"/>
      <c r="X240" s="83"/>
      <c r="Y240" s="83"/>
      <c r="Z240" s="83"/>
      <c r="AA240" s="52"/>
      <c r="AB240" s="52"/>
    </row>
    <row r="241" spans="1:28">
      <c r="A241" s="51"/>
      <c r="B241" s="51"/>
      <c r="C241" s="51"/>
      <c r="D241" s="51"/>
      <c r="E241" s="51"/>
      <c r="F241" s="51"/>
      <c r="G241" s="51"/>
      <c r="H241" s="51"/>
      <c r="I241" s="51"/>
      <c r="J241" s="51"/>
      <c r="K241" s="51"/>
      <c r="L241" s="51"/>
      <c r="M241" s="51"/>
      <c r="N241" s="51"/>
      <c r="O241" s="51"/>
      <c r="P241" s="51"/>
      <c r="Q241" s="51"/>
      <c r="R241" s="51"/>
      <c r="S241" s="51"/>
      <c r="T241" s="51"/>
      <c r="U241" s="52"/>
      <c r="V241" s="83"/>
      <c r="W241" s="83"/>
      <c r="X241" s="83"/>
      <c r="Y241" s="83"/>
      <c r="Z241" s="83"/>
      <c r="AA241" s="52"/>
      <c r="AB241" s="52"/>
    </row>
    <row r="242" spans="1:28">
      <c r="A242" s="51"/>
      <c r="B242" s="51"/>
      <c r="C242" s="51"/>
      <c r="D242" s="51"/>
      <c r="E242" s="51"/>
      <c r="F242" s="51"/>
      <c r="G242" s="51"/>
      <c r="H242" s="51"/>
      <c r="I242" s="51"/>
      <c r="J242" s="51"/>
      <c r="K242" s="51"/>
      <c r="L242" s="51"/>
      <c r="M242" s="51"/>
      <c r="N242" s="51"/>
      <c r="O242" s="51"/>
      <c r="P242" s="51"/>
      <c r="Q242" s="51"/>
      <c r="R242" s="51"/>
      <c r="S242" s="51"/>
      <c r="T242" s="51"/>
      <c r="U242" s="52"/>
      <c r="V242" s="83"/>
      <c r="W242" s="83"/>
      <c r="X242" s="83"/>
      <c r="Y242" s="83"/>
      <c r="Z242" s="83"/>
      <c r="AA242" s="52"/>
      <c r="AB242" s="52"/>
    </row>
    <row r="243" spans="1:28">
      <c r="A243" s="51"/>
      <c r="B243" s="51"/>
      <c r="C243" s="51"/>
      <c r="D243" s="51"/>
      <c r="E243" s="51"/>
      <c r="F243" s="51"/>
      <c r="G243" s="51"/>
      <c r="H243" s="51"/>
      <c r="I243" s="51"/>
      <c r="J243" s="51"/>
      <c r="K243" s="51"/>
      <c r="L243" s="51"/>
      <c r="M243" s="51"/>
      <c r="N243" s="51"/>
      <c r="O243" s="51"/>
      <c r="P243" s="51"/>
      <c r="Q243" s="51"/>
      <c r="R243" s="51"/>
      <c r="S243" s="51"/>
      <c r="T243" s="51"/>
      <c r="U243" s="52"/>
      <c r="V243" s="83"/>
      <c r="W243" s="83"/>
      <c r="X243" s="83"/>
      <c r="Y243" s="83"/>
      <c r="Z243" s="83"/>
      <c r="AA243" s="52"/>
      <c r="AB243" s="52"/>
    </row>
    <row r="244" spans="1:28">
      <c r="A244" s="51"/>
      <c r="B244" s="51"/>
      <c r="C244" s="51"/>
      <c r="D244" s="51"/>
      <c r="E244" s="51"/>
      <c r="F244" s="51"/>
      <c r="G244" s="51"/>
      <c r="H244" s="51"/>
      <c r="I244" s="51"/>
      <c r="J244" s="51"/>
      <c r="K244" s="51"/>
      <c r="L244" s="51"/>
      <c r="M244" s="51"/>
      <c r="N244" s="51"/>
      <c r="O244" s="51"/>
      <c r="P244" s="51"/>
      <c r="Q244" s="51"/>
      <c r="R244" s="51"/>
      <c r="S244" s="51"/>
      <c r="T244" s="51"/>
      <c r="U244" s="52"/>
      <c r="V244" s="83"/>
      <c r="W244" s="83"/>
      <c r="X244" s="83"/>
      <c r="Y244" s="83"/>
      <c r="Z244" s="83"/>
      <c r="AA244" s="52"/>
      <c r="AB244" s="52"/>
    </row>
    <row r="245" spans="1:28">
      <c r="A245" s="51"/>
      <c r="B245" s="51"/>
      <c r="C245" s="51"/>
      <c r="D245" s="51"/>
      <c r="E245" s="51"/>
      <c r="F245" s="51"/>
      <c r="G245" s="51"/>
      <c r="H245" s="51"/>
      <c r="I245" s="51"/>
      <c r="J245" s="51"/>
      <c r="K245" s="51"/>
      <c r="L245" s="51"/>
      <c r="M245" s="51"/>
      <c r="N245" s="51"/>
      <c r="O245" s="51"/>
      <c r="P245" s="51"/>
      <c r="Q245" s="51"/>
      <c r="R245" s="51"/>
      <c r="S245" s="51"/>
      <c r="T245" s="51"/>
      <c r="U245" s="52"/>
      <c r="V245" s="83"/>
      <c r="W245" s="83"/>
      <c r="X245" s="83"/>
      <c r="Y245" s="83"/>
      <c r="Z245" s="83"/>
      <c r="AA245" s="52"/>
      <c r="AB245" s="52"/>
    </row>
    <row r="246" spans="1:28">
      <c r="A246" s="51"/>
      <c r="B246" s="51"/>
      <c r="C246" s="51"/>
      <c r="D246" s="51"/>
      <c r="E246" s="51"/>
      <c r="F246" s="51"/>
      <c r="G246" s="51"/>
      <c r="H246" s="51"/>
      <c r="I246" s="51"/>
      <c r="J246" s="51"/>
      <c r="K246" s="51"/>
      <c r="L246" s="51"/>
      <c r="M246" s="51"/>
      <c r="N246" s="51"/>
      <c r="O246" s="51"/>
      <c r="P246" s="51"/>
      <c r="Q246" s="51"/>
      <c r="R246" s="51"/>
      <c r="S246" s="51"/>
      <c r="T246" s="51"/>
      <c r="U246" s="52"/>
      <c r="V246" s="83"/>
      <c r="W246" s="83"/>
      <c r="X246" s="83"/>
      <c r="Y246" s="83"/>
      <c r="Z246" s="83"/>
      <c r="AA246" s="52"/>
      <c r="AB246" s="52"/>
    </row>
    <row r="247" spans="1:28">
      <c r="A247" s="51"/>
      <c r="B247" s="51"/>
      <c r="C247" s="51"/>
      <c r="D247" s="51"/>
      <c r="E247" s="51"/>
      <c r="F247" s="51"/>
      <c r="G247" s="51"/>
      <c r="H247" s="51"/>
      <c r="I247" s="51"/>
      <c r="J247" s="51"/>
      <c r="K247" s="51"/>
      <c r="L247" s="51"/>
      <c r="M247" s="51"/>
      <c r="N247" s="51"/>
      <c r="O247" s="51"/>
      <c r="P247" s="51"/>
      <c r="Q247" s="51"/>
      <c r="R247" s="51"/>
      <c r="S247" s="51"/>
      <c r="T247" s="51"/>
      <c r="U247" s="52"/>
      <c r="V247" s="83"/>
      <c r="W247" s="83"/>
      <c r="X247" s="83"/>
      <c r="Y247" s="83"/>
      <c r="Z247" s="83"/>
      <c r="AA247" s="52"/>
      <c r="AB247" s="52"/>
    </row>
    <row r="248" spans="1:28">
      <c r="A248" s="51"/>
      <c r="B248" s="51"/>
      <c r="C248" s="51"/>
      <c r="D248" s="51"/>
      <c r="E248" s="51"/>
      <c r="F248" s="51"/>
      <c r="G248" s="51"/>
      <c r="H248" s="51"/>
      <c r="I248" s="51"/>
      <c r="J248" s="51"/>
      <c r="K248" s="51"/>
      <c r="L248" s="51"/>
      <c r="M248" s="51"/>
      <c r="N248" s="51"/>
      <c r="O248" s="51"/>
      <c r="P248" s="51"/>
      <c r="Q248" s="51"/>
      <c r="R248" s="51"/>
      <c r="S248" s="51"/>
      <c r="T248" s="51"/>
      <c r="U248" s="52"/>
      <c r="V248" s="83"/>
      <c r="W248" s="83"/>
      <c r="X248" s="83"/>
      <c r="Y248" s="83"/>
      <c r="Z248" s="83"/>
      <c r="AA248" s="52"/>
      <c r="AB248" s="52"/>
    </row>
    <row r="249" spans="1:28">
      <c r="A249" s="51"/>
      <c r="B249" s="51"/>
      <c r="C249" s="51"/>
      <c r="D249" s="51"/>
      <c r="E249" s="51"/>
      <c r="F249" s="51"/>
      <c r="G249" s="51"/>
      <c r="H249" s="51"/>
      <c r="I249" s="51"/>
      <c r="J249" s="51"/>
      <c r="K249" s="51"/>
      <c r="L249" s="51"/>
      <c r="M249" s="51"/>
      <c r="N249" s="51"/>
      <c r="O249" s="51"/>
      <c r="P249" s="51"/>
      <c r="Q249" s="51"/>
      <c r="R249" s="51"/>
      <c r="S249" s="51"/>
      <c r="T249" s="51"/>
      <c r="U249" s="52"/>
      <c r="V249" s="83"/>
      <c r="W249" s="83"/>
      <c r="X249" s="83"/>
      <c r="Y249" s="83"/>
      <c r="Z249" s="83"/>
      <c r="AA249" s="52"/>
      <c r="AB249" s="52"/>
    </row>
    <row r="250" spans="1:28">
      <c r="A250" s="51"/>
      <c r="B250" s="51"/>
      <c r="C250" s="51"/>
      <c r="D250" s="51"/>
      <c r="E250" s="51"/>
      <c r="F250" s="51"/>
      <c r="G250" s="51"/>
      <c r="H250" s="51"/>
      <c r="I250" s="51"/>
      <c r="J250" s="51"/>
      <c r="K250" s="51"/>
      <c r="L250" s="51"/>
      <c r="M250" s="51"/>
      <c r="N250" s="51"/>
      <c r="O250" s="51"/>
      <c r="P250" s="51"/>
      <c r="Q250" s="51"/>
      <c r="R250" s="51"/>
      <c r="S250" s="51"/>
      <c r="T250" s="51"/>
      <c r="U250" s="52"/>
      <c r="V250" s="83"/>
      <c r="W250" s="83"/>
      <c r="X250" s="83"/>
      <c r="Y250" s="83"/>
      <c r="Z250" s="83"/>
      <c r="AA250" s="52"/>
      <c r="AB250" s="52"/>
    </row>
    <row r="251" spans="1:28">
      <c r="A251" s="51"/>
      <c r="B251" s="51"/>
      <c r="C251" s="51"/>
      <c r="D251" s="51"/>
      <c r="E251" s="51"/>
      <c r="F251" s="51"/>
      <c r="G251" s="51"/>
      <c r="H251" s="51"/>
      <c r="I251" s="51"/>
      <c r="J251" s="51"/>
      <c r="K251" s="51"/>
      <c r="L251" s="51"/>
      <c r="M251" s="51"/>
      <c r="N251" s="51"/>
      <c r="O251" s="51"/>
      <c r="P251" s="51"/>
      <c r="Q251" s="51"/>
      <c r="R251" s="51"/>
      <c r="S251" s="51"/>
      <c r="T251" s="51"/>
      <c r="U251" s="52"/>
      <c r="V251" s="83"/>
      <c r="W251" s="83"/>
      <c r="X251" s="83"/>
      <c r="Y251" s="83"/>
      <c r="Z251" s="83"/>
      <c r="AA251" s="52"/>
      <c r="AB251" s="52"/>
    </row>
    <row r="252" spans="1:28">
      <c r="A252" s="51"/>
      <c r="B252" s="51"/>
      <c r="C252" s="51"/>
      <c r="D252" s="51"/>
      <c r="E252" s="51"/>
      <c r="F252" s="51"/>
      <c r="G252" s="51"/>
      <c r="H252" s="51"/>
      <c r="I252" s="51"/>
      <c r="J252" s="51"/>
      <c r="K252" s="51"/>
      <c r="L252" s="51"/>
      <c r="M252" s="51"/>
      <c r="N252" s="51"/>
      <c r="O252" s="51"/>
      <c r="P252" s="51"/>
      <c r="Q252" s="51"/>
      <c r="R252" s="51"/>
      <c r="S252" s="51"/>
      <c r="T252" s="51"/>
      <c r="U252" s="52"/>
      <c r="V252" s="83"/>
      <c r="W252" s="83"/>
      <c r="X252" s="83"/>
      <c r="Y252" s="83"/>
      <c r="Z252" s="83"/>
      <c r="AA252" s="52"/>
      <c r="AB252" s="52"/>
    </row>
    <row r="253" spans="1:28">
      <c r="A253" s="51"/>
      <c r="B253" s="51"/>
      <c r="C253" s="51"/>
      <c r="D253" s="51"/>
      <c r="E253" s="51"/>
      <c r="F253" s="51"/>
      <c r="G253" s="51"/>
      <c r="H253" s="51"/>
      <c r="I253" s="51"/>
      <c r="J253" s="51"/>
      <c r="K253" s="51"/>
      <c r="L253" s="51"/>
      <c r="M253" s="51"/>
      <c r="N253" s="51"/>
      <c r="O253" s="51"/>
      <c r="P253" s="51"/>
      <c r="Q253" s="51"/>
      <c r="R253" s="51"/>
      <c r="S253" s="51"/>
      <c r="T253" s="51"/>
      <c r="U253" s="52"/>
      <c r="V253" s="83"/>
      <c r="W253" s="83"/>
      <c r="X253" s="83"/>
      <c r="Y253" s="83"/>
      <c r="Z253" s="83"/>
      <c r="AA253" s="52"/>
      <c r="AB253" s="52"/>
    </row>
    <row r="254" spans="1:28">
      <c r="A254" s="51"/>
      <c r="B254" s="51"/>
      <c r="C254" s="51"/>
      <c r="D254" s="51"/>
      <c r="E254" s="51"/>
      <c r="F254" s="51"/>
      <c r="G254" s="51"/>
      <c r="H254" s="51"/>
      <c r="I254" s="51"/>
      <c r="J254" s="51"/>
      <c r="K254" s="51"/>
      <c r="L254" s="51"/>
      <c r="M254" s="51"/>
      <c r="N254" s="51"/>
      <c r="O254" s="51"/>
      <c r="P254" s="51"/>
      <c r="Q254" s="51"/>
      <c r="R254" s="51"/>
      <c r="S254" s="51"/>
      <c r="T254" s="51"/>
      <c r="U254" s="52"/>
      <c r="V254" s="83"/>
      <c r="W254" s="83"/>
      <c r="X254" s="83"/>
      <c r="Y254" s="83"/>
      <c r="Z254" s="83"/>
      <c r="AA254" s="52"/>
      <c r="AB254" s="52"/>
    </row>
    <row r="255" spans="1:28">
      <c r="A255" s="51"/>
      <c r="B255" s="51"/>
      <c r="C255" s="51"/>
      <c r="D255" s="51"/>
      <c r="E255" s="51"/>
      <c r="F255" s="51"/>
      <c r="G255" s="51"/>
      <c r="H255" s="51"/>
      <c r="I255" s="51"/>
      <c r="J255" s="51"/>
      <c r="K255" s="51"/>
      <c r="L255" s="51"/>
      <c r="M255" s="51"/>
      <c r="N255" s="51"/>
      <c r="O255" s="51"/>
      <c r="P255" s="51"/>
      <c r="Q255" s="51"/>
      <c r="R255" s="51"/>
      <c r="S255" s="51"/>
      <c r="T255" s="51"/>
      <c r="U255" s="52"/>
      <c r="V255" s="83"/>
      <c r="W255" s="83"/>
      <c r="X255" s="83"/>
      <c r="Y255" s="83"/>
      <c r="Z255" s="83"/>
      <c r="AA255" s="52"/>
      <c r="AB255" s="52"/>
    </row>
    <row r="256" spans="1:28">
      <c r="A256" s="51"/>
      <c r="B256" s="51"/>
      <c r="C256" s="51"/>
      <c r="D256" s="51"/>
      <c r="E256" s="51"/>
      <c r="F256" s="51"/>
      <c r="G256" s="51"/>
      <c r="H256" s="51"/>
      <c r="I256" s="51"/>
      <c r="J256" s="51"/>
      <c r="K256" s="51"/>
      <c r="L256" s="51"/>
      <c r="M256" s="51"/>
      <c r="N256" s="51"/>
      <c r="O256" s="51"/>
      <c r="P256" s="51"/>
      <c r="Q256" s="51"/>
      <c r="R256" s="51"/>
      <c r="S256" s="51"/>
      <c r="T256" s="51"/>
      <c r="U256" s="52"/>
      <c r="V256" s="83"/>
      <c r="W256" s="83"/>
      <c r="X256" s="83"/>
      <c r="Y256" s="83"/>
      <c r="Z256" s="83"/>
      <c r="AA256" s="52"/>
      <c r="AB256" s="52"/>
    </row>
    <row r="257" spans="1:28">
      <c r="A257" s="51"/>
      <c r="B257" s="51"/>
      <c r="C257" s="51"/>
      <c r="D257" s="51"/>
      <c r="E257" s="51"/>
      <c r="F257" s="51"/>
      <c r="G257" s="51"/>
      <c r="H257" s="51"/>
      <c r="I257" s="51"/>
      <c r="J257" s="51"/>
      <c r="K257" s="51"/>
      <c r="L257" s="51"/>
      <c r="M257" s="51"/>
      <c r="N257" s="51"/>
      <c r="O257" s="51"/>
      <c r="P257" s="51"/>
      <c r="Q257" s="51"/>
      <c r="R257" s="51"/>
      <c r="S257" s="51"/>
      <c r="T257" s="51"/>
      <c r="U257" s="52"/>
      <c r="V257" s="83"/>
      <c r="W257" s="83"/>
      <c r="X257" s="83"/>
      <c r="Y257" s="83"/>
      <c r="Z257" s="83"/>
      <c r="AA257" s="52"/>
      <c r="AB257" s="52"/>
    </row>
    <row r="258" spans="1:28">
      <c r="A258" s="51"/>
      <c r="B258" s="51"/>
      <c r="C258" s="51"/>
      <c r="D258" s="51"/>
      <c r="E258" s="51"/>
      <c r="F258" s="51"/>
      <c r="G258" s="51"/>
      <c r="H258" s="51"/>
      <c r="I258" s="51"/>
      <c r="J258" s="51"/>
      <c r="K258" s="51"/>
      <c r="L258" s="51"/>
      <c r="M258" s="51"/>
      <c r="N258" s="51"/>
      <c r="O258" s="51"/>
      <c r="P258" s="51"/>
      <c r="Q258" s="51"/>
      <c r="R258" s="51"/>
      <c r="S258" s="51"/>
      <c r="T258" s="51"/>
      <c r="U258" s="52"/>
      <c r="V258" s="83"/>
      <c r="W258" s="83"/>
      <c r="X258" s="83"/>
      <c r="Y258" s="83"/>
      <c r="Z258" s="83"/>
      <c r="AA258" s="52"/>
      <c r="AB258" s="52"/>
    </row>
    <row r="259" spans="1:28">
      <c r="A259" s="51"/>
      <c r="B259" s="51"/>
      <c r="C259" s="51"/>
      <c r="D259" s="51"/>
      <c r="E259" s="51"/>
      <c r="F259" s="51"/>
      <c r="G259" s="51"/>
      <c r="H259" s="51"/>
      <c r="I259" s="51"/>
      <c r="J259" s="51"/>
      <c r="K259" s="51"/>
      <c r="L259" s="51"/>
      <c r="M259" s="51"/>
      <c r="N259" s="51"/>
      <c r="O259" s="51"/>
      <c r="P259" s="51"/>
      <c r="Q259" s="51"/>
      <c r="R259" s="51"/>
      <c r="S259" s="51"/>
      <c r="T259" s="51"/>
      <c r="U259" s="52"/>
      <c r="V259" s="83"/>
      <c r="W259" s="83"/>
      <c r="X259" s="83"/>
      <c r="Y259" s="83"/>
      <c r="Z259" s="83"/>
      <c r="AA259" s="52"/>
      <c r="AB259" s="52"/>
    </row>
    <row r="260" spans="1:28">
      <c r="A260" s="51"/>
      <c r="B260" s="51"/>
      <c r="C260" s="51"/>
      <c r="D260" s="51"/>
      <c r="E260" s="51"/>
      <c r="F260" s="51"/>
      <c r="G260" s="51"/>
      <c r="H260" s="51"/>
      <c r="I260" s="51"/>
      <c r="J260" s="51"/>
      <c r="K260" s="51"/>
      <c r="L260" s="51"/>
      <c r="M260" s="51"/>
      <c r="N260" s="51"/>
      <c r="O260" s="51"/>
      <c r="P260" s="51"/>
      <c r="Q260" s="51"/>
      <c r="R260" s="51"/>
      <c r="S260" s="51"/>
      <c r="T260" s="51"/>
      <c r="U260" s="52"/>
      <c r="V260" s="83"/>
      <c r="W260" s="83"/>
      <c r="X260" s="83"/>
      <c r="Y260" s="83"/>
      <c r="Z260" s="83"/>
      <c r="AA260" s="52"/>
      <c r="AB260" s="52"/>
    </row>
    <row r="261" spans="1:28">
      <c r="A261" s="51"/>
      <c r="B261" s="51"/>
      <c r="C261" s="51"/>
      <c r="D261" s="51"/>
      <c r="E261" s="51"/>
      <c r="F261" s="51"/>
      <c r="G261" s="51"/>
      <c r="H261" s="51"/>
      <c r="I261" s="51"/>
      <c r="J261" s="51"/>
      <c r="K261" s="51"/>
      <c r="L261" s="51"/>
      <c r="M261" s="51"/>
      <c r="N261" s="51"/>
      <c r="O261" s="51"/>
      <c r="P261" s="51"/>
      <c r="Q261" s="51"/>
      <c r="R261" s="51"/>
      <c r="S261" s="51"/>
      <c r="T261" s="51"/>
      <c r="U261" s="52"/>
      <c r="V261" s="83"/>
      <c r="W261" s="83"/>
      <c r="X261" s="83"/>
      <c r="Y261" s="83"/>
      <c r="Z261" s="83"/>
      <c r="AA261" s="52"/>
      <c r="AB261" s="52"/>
    </row>
    <row r="262" spans="1:28">
      <c r="A262" s="51"/>
      <c r="B262" s="51"/>
      <c r="C262" s="51"/>
      <c r="D262" s="51"/>
      <c r="E262" s="51"/>
      <c r="F262" s="51"/>
      <c r="G262" s="51"/>
      <c r="H262" s="51"/>
      <c r="I262" s="51"/>
      <c r="J262" s="51"/>
      <c r="K262" s="51"/>
      <c r="L262" s="51"/>
      <c r="M262" s="51"/>
      <c r="N262" s="51"/>
      <c r="O262" s="51"/>
      <c r="P262" s="51"/>
      <c r="Q262" s="51"/>
      <c r="R262" s="51"/>
      <c r="S262" s="51"/>
      <c r="T262" s="51"/>
      <c r="U262" s="52"/>
      <c r="V262" s="83"/>
      <c r="W262" s="83"/>
      <c r="X262" s="83"/>
      <c r="Y262" s="83"/>
      <c r="Z262" s="83"/>
      <c r="AA262" s="52"/>
      <c r="AB262" s="52"/>
    </row>
    <row r="263" spans="1:28">
      <c r="A263" s="51"/>
      <c r="B263" s="51"/>
      <c r="C263" s="51"/>
      <c r="D263" s="51"/>
      <c r="E263" s="51"/>
      <c r="F263" s="51"/>
      <c r="G263" s="51"/>
      <c r="H263" s="51"/>
      <c r="I263" s="51"/>
      <c r="J263" s="51"/>
      <c r="K263" s="51"/>
      <c r="L263" s="51"/>
      <c r="M263" s="51"/>
      <c r="N263" s="51"/>
      <c r="O263" s="51"/>
      <c r="P263" s="51"/>
      <c r="Q263" s="51"/>
      <c r="R263" s="51"/>
      <c r="S263" s="51"/>
      <c r="T263" s="51"/>
      <c r="U263" s="52"/>
      <c r="V263" s="83"/>
      <c r="W263" s="83"/>
      <c r="X263" s="83"/>
      <c r="Y263" s="83"/>
      <c r="Z263" s="83"/>
      <c r="AA263" s="52"/>
      <c r="AB263" s="52"/>
    </row>
    <row r="264" spans="1:28">
      <c r="A264" s="51"/>
      <c r="B264" s="51"/>
      <c r="C264" s="51"/>
      <c r="D264" s="51"/>
      <c r="E264" s="51"/>
      <c r="F264" s="51"/>
      <c r="G264" s="51"/>
      <c r="H264" s="51"/>
      <c r="I264" s="51"/>
      <c r="J264" s="51"/>
      <c r="K264" s="51"/>
      <c r="L264" s="51"/>
      <c r="M264" s="51"/>
      <c r="N264" s="51"/>
      <c r="O264" s="51"/>
      <c r="P264" s="51"/>
      <c r="Q264" s="51"/>
      <c r="R264" s="51"/>
      <c r="S264" s="51"/>
      <c r="T264" s="51"/>
      <c r="U264" s="52"/>
      <c r="V264" s="83"/>
      <c r="W264" s="83"/>
      <c r="X264" s="83"/>
      <c r="Y264" s="83"/>
      <c r="Z264" s="83"/>
      <c r="AA264" s="52"/>
      <c r="AB264" s="52"/>
    </row>
    <row r="265" spans="1:28">
      <c r="A265" s="51"/>
      <c r="B265" s="51"/>
      <c r="C265" s="51"/>
      <c r="D265" s="51"/>
      <c r="E265" s="51"/>
      <c r="F265" s="51"/>
      <c r="G265" s="51"/>
      <c r="H265" s="51"/>
      <c r="I265" s="51"/>
      <c r="J265" s="51"/>
      <c r="K265" s="51"/>
      <c r="L265" s="51"/>
      <c r="M265" s="51"/>
      <c r="N265" s="51"/>
      <c r="O265" s="51"/>
      <c r="P265" s="51"/>
      <c r="Q265" s="51"/>
      <c r="R265" s="51"/>
      <c r="S265" s="51"/>
      <c r="T265" s="51"/>
      <c r="U265" s="52"/>
      <c r="V265" s="83"/>
      <c r="W265" s="83"/>
      <c r="X265" s="83"/>
      <c r="Y265" s="83"/>
      <c r="Z265" s="83"/>
      <c r="AA265" s="52"/>
      <c r="AB265" s="52"/>
    </row>
    <row r="266" spans="1:28">
      <c r="A266" s="51"/>
      <c r="B266" s="51"/>
      <c r="C266" s="51"/>
      <c r="D266" s="51"/>
      <c r="E266" s="51"/>
      <c r="F266" s="51"/>
      <c r="G266" s="51"/>
      <c r="H266" s="51"/>
      <c r="I266" s="51"/>
      <c r="J266" s="51"/>
      <c r="K266" s="51"/>
      <c r="L266" s="51"/>
      <c r="M266" s="51"/>
      <c r="N266" s="51"/>
      <c r="O266" s="51"/>
      <c r="P266" s="51"/>
      <c r="Q266" s="51"/>
      <c r="R266" s="51"/>
      <c r="S266" s="51"/>
      <c r="T266" s="51"/>
      <c r="U266" s="52"/>
      <c r="V266" s="83"/>
      <c r="W266" s="83"/>
      <c r="X266" s="83"/>
      <c r="Y266" s="83"/>
      <c r="Z266" s="83"/>
      <c r="AA266" s="52"/>
      <c r="AB266" s="52"/>
    </row>
    <row r="267" spans="1:28">
      <c r="A267" s="51"/>
      <c r="B267" s="51"/>
      <c r="C267" s="51"/>
      <c r="D267" s="51"/>
      <c r="E267" s="51"/>
      <c r="F267" s="51"/>
      <c r="G267" s="51"/>
      <c r="H267" s="51"/>
      <c r="I267" s="51"/>
      <c r="J267" s="51"/>
      <c r="K267" s="51"/>
      <c r="L267" s="51"/>
      <c r="M267" s="51"/>
      <c r="N267" s="51"/>
      <c r="O267" s="51"/>
      <c r="P267" s="51"/>
      <c r="Q267" s="51"/>
      <c r="R267" s="51"/>
      <c r="S267" s="51"/>
      <c r="T267" s="51"/>
      <c r="U267" s="52"/>
      <c r="V267" s="83"/>
      <c r="W267" s="83"/>
      <c r="X267" s="83"/>
      <c r="Y267" s="83"/>
      <c r="Z267" s="83"/>
      <c r="AA267" s="52"/>
      <c r="AB267" s="52"/>
    </row>
    <row r="268" spans="1:28">
      <c r="A268" s="51"/>
      <c r="B268" s="51"/>
      <c r="C268" s="51"/>
      <c r="D268" s="51"/>
      <c r="E268" s="51"/>
      <c r="F268" s="51"/>
      <c r="G268" s="51"/>
      <c r="H268" s="51"/>
      <c r="I268" s="51"/>
      <c r="J268" s="51"/>
      <c r="K268" s="51"/>
      <c r="L268" s="51"/>
      <c r="M268" s="51"/>
      <c r="N268" s="51"/>
      <c r="O268" s="51"/>
      <c r="P268" s="51"/>
      <c r="Q268" s="51"/>
      <c r="R268" s="51"/>
      <c r="S268" s="51"/>
      <c r="T268" s="51"/>
      <c r="U268" s="52"/>
      <c r="V268" s="83"/>
      <c r="W268" s="83"/>
      <c r="X268" s="83"/>
      <c r="Y268" s="83"/>
      <c r="Z268" s="83"/>
      <c r="AA268" s="52"/>
      <c r="AB268" s="52"/>
    </row>
    <row r="269" spans="1:28">
      <c r="A269" s="51"/>
      <c r="B269" s="51"/>
      <c r="C269" s="51"/>
      <c r="D269" s="51"/>
      <c r="E269" s="51"/>
      <c r="F269" s="51"/>
      <c r="G269" s="51"/>
      <c r="H269" s="51"/>
      <c r="I269" s="51"/>
      <c r="J269" s="51"/>
      <c r="K269" s="51"/>
      <c r="L269" s="51"/>
      <c r="M269" s="51"/>
      <c r="N269" s="51"/>
      <c r="O269" s="51"/>
      <c r="P269" s="51"/>
      <c r="Q269" s="51"/>
      <c r="R269" s="51"/>
      <c r="S269" s="51"/>
      <c r="T269" s="51"/>
      <c r="U269" s="52"/>
      <c r="V269" s="83"/>
      <c r="W269" s="83"/>
      <c r="X269" s="83"/>
      <c r="Y269" s="83"/>
      <c r="Z269" s="83"/>
      <c r="AA269" s="52"/>
      <c r="AB269" s="52"/>
    </row>
    <row r="270" spans="1:28">
      <c r="A270" s="51"/>
      <c r="B270" s="51"/>
      <c r="C270" s="51"/>
      <c r="D270" s="51"/>
      <c r="E270" s="51"/>
      <c r="F270" s="51"/>
      <c r="G270" s="51"/>
      <c r="H270" s="51"/>
      <c r="I270" s="51"/>
      <c r="J270" s="51"/>
      <c r="K270" s="51"/>
      <c r="L270" s="51"/>
      <c r="M270" s="51"/>
      <c r="N270" s="51"/>
      <c r="O270" s="51"/>
      <c r="P270" s="51"/>
      <c r="Q270" s="51"/>
      <c r="R270" s="51"/>
      <c r="S270" s="51"/>
      <c r="T270" s="51"/>
      <c r="U270" s="52"/>
      <c r="V270" s="83"/>
      <c r="W270" s="83"/>
      <c r="X270" s="83"/>
      <c r="Y270" s="83"/>
      <c r="Z270" s="83"/>
      <c r="AA270" s="52"/>
      <c r="AB270" s="52"/>
    </row>
    <row r="271" spans="1:28">
      <c r="A271" s="51"/>
      <c r="B271" s="51"/>
      <c r="C271" s="51"/>
      <c r="D271" s="51"/>
      <c r="E271" s="51"/>
      <c r="F271" s="51"/>
      <c r="G271" s="51"/>
      <c r="H271" s="51"/>
      <c r="I271" s="51"/>
      <c r="J271" s="51"/>
      <c r="K271" s="51"/>
      <c r="L271" s="51"/>
      <c r="M271" s="51"/>
      <c r="N271" s="51"/>
      <c r="O271" s="51"/>
      <c r="P271" s="51"/>
      <c r="Q271" s="51"/>
      <c r="R271" s="51"/>
      <c r="S271" s="51"/>
      <c r="T271" s="51"/>
      <c r="U271" s="52"/>
      <c r="V271" s="83"/>
      <c r="W271" s="83"/>
      <c r="X271" s="83"/>
      <c r="Y271" s="83"/>
      <c r="Z271" s="83"/>
      <c r="AA271" s="52"/>
      <c r="AB271" s="52"/>
    </row>
    <row r="272" spans="1:28">
      <c r="A272" s="51"/>
      <c r="B272" s="51"/>
      <c r="C272" s="51"/>
      <c r="D272" s="51"/>
      <c r="E272" s="51"/>
      <c r="F272" s="51"/>
      <c r="G272" s="51"/>
      <c r="H272" s="51"/>
      <c r="I272" s="51"/>
      <c r="J272" s="51"/>
      <c r="K272" s="51"/>
      <c r="L272" s="51"/>
      <c r="M272" s="51"/>
      <c r="N272" s="51"/>
      <c r="O272" s="51"/>
      <c r="P272" s="51"/>
      <c r="Q272" s="51"/>
      <c r="R272" s="51"/>
      <c r="S272" s="51"/>
      <c r="T272" s="51"/>
      <c r="U272" s="52"/>
      <c r="V272" s="83"/>
      <c r="W272" s="83"/>
      <c r="X272" s="83"/>
      <c r="Y272" s="83"/>
      <c r="Z272" s="83"/>
      <c r="AA272" s="52"/>
      <c r="AB272" s="52"/>
    </row>
    <row r="273" spans="1:28">
      <c r="A273" s="51"/>
      <c r="B273" s="51"/>
      <c r="C273" s="51"/>
      <c r="D273" s="51"/>
      <c r="E273" s="51"/>
      <c r="F273" s="51"/>
      <c r="G273" s="51"/>
      <c r="H273" s="51"/>
      <c r="I273" s="51"/>
      <c r="J273" s="51"/>
      <c r="K273" s="51"/>
      <c r="L273" s="51"/>
      <c r="M273" s="51"/>
      <c r="N273" s="51"/>
      <c r="O273" s="51"/>
      <c r="P273" s="51"/>
      <c r="Q273" s="51"/>
      <c r="R273" s="51"/>
      <c r="S273" s="51"/>
      <c r="T273" s="51"/>
      <c r="U273" s="52"/>
      <c r="V273" s="83"/>
      <c r="W273" s="83"/>
      <c r="X273" s="83"/>
      <c r="Y273" s="83"/>
      <c r="Z273" s="83"/>
      <c r="AA273" s="52"/>
      <c r="AB273" s="52"/>
    </row>
    <row r="274" spans="1:28">
      <c r="A274" s="51"/>
      <c r="B274" s="51"/>
      <c r="C274" s="51"/>
      <c r="D274" s="51"/>
      <c r="E274" s="51"/>
      <c r="F274" s="51"/>
      <c r="G274" s="51"/>
      <c r="H274" s="51"/>
      <c r="I274" s="51"/>
      <c r="J274" s="51"/>
      <c r="K274" s="51"/>
      <c r="L274" s="51"/>
      <c r="M274" s="51"/>
      <c r="N274" s="51"/>
      <c r="O274" s="51"/>
      <c r="P274" s="51"/>
      <c r="Q274" s="51"/>
      <c r="R274" s="51"/>
      <c r="S274" s="51"/>
      <c r="T274" s="51"/>
      <c r="U274" s="52"/>
      <c r="V274" s="83"/>
      <c r="W274" s="83"/>
      <c r="X274" s="83"/>
      <c r="Y274" s="83"/>
      <c r="Z274" s="83"/>
      <c r="AA274" s="52"/>
      <c r="AB274" s="52"/>
    </row>
    <row r="275" spans="1:28">
      <c r="A275" s="51"/>
      <c r="B275" s="51"/>
      <c r="C275" s="51"/>
      <c r="D275" s="51"/>
      <c r="E275" s="51"/>
      <c r="F275" s="51"/>
      <c r="G275" s="51"/>
      <c r="H275" s="51"/>
      <c r="I275" s="51"/>
      <c r="J275" s="51"/>
      <c r="K275" s="51"/>
      <c r="L275" s="51"/>
      <c r="M275" s="51"/>
      <c r="N275" s="51"/>
      <c r="O275" s="51"/>
      <c r="P275" s="51"/>
      <c r="Q275" s="51"/>
      <c r="R275" s="51"/>
      <c r="S275" s="51"/>
      <c r="T275" s="51"/>
      <c r="U275" s="52"/>
      <c r="V275" s="83"/>
      <c r="W275" s="83"/>
      <c r="X275" s="83"/>
      <c r="Y275" s="83"/>
      <c r="Z275" s="83"/>
      <c r="AA275" s="52"/>
      <c r="AB275" s="52"/>
    </row>
    <row r="276" spans="1:28">
      <c r="A276" s="51"/>
      <c r="B276" s="51"/>
      <c r="C276" s="51"/>
      <c r="D276" s="51"/>
      <c r="E276" s="51"/>
      <c r="F276" s="51"/>
      <c r="G276" s="51"/>
      <c r="H276" s="51"/>
      <c r="I276" s="51"/>
      <c r="J276" s="51"/>
      <c r="K276" s="51"/>
      <c r="L276" s="51"/>
      <c r="M276" s="51"/>
      <c r="N276" s="51"/>
      <c r="O276" s="51"/>
      <c r="P276" s="51"/>
      <c r="Q276" s="51"/>
      <c r="R276" s="51"/>
      <c r="S276" s="51"/>
      <c r="T276" s="51"/>
      <c r="U276" s="52"/>
      <c r="V276" s="83"/>
      <c r="W276" s="83"/>
      <c r="X276" s="83"/>
      <c r="Y276" s="83"/>
      <c r="Z276" s="83"/>
      <c r="AA276" s="52"/>
      <c r="AB276" s="52"/>
    </row>
    <row r="277" spans="1:28">
      <c r="A277" s="51"/>
      <c r="B277" s="51"/>
      <c r="C277" s="51"/>
      <c r="D277" s="51"/>
      <c r="E277" s="51"/>
      <c r="F277" s="51"/>
      <c r="G277" s="51"/>
      <c r="H277" s="51"/>
      <c r="I277" s="51"/>
      <c r="J277" s="51"/>
      <c r="K277" s="51"/>
      <c r="L277" s="51"/>
      <c r="M277" s="51"/>
      <c r="N277" s="51"/>
      <c r="O277" s="51"/>
      <c r="P277" s="51"/>
      <c r="Q277" s="51"/>
      <c r="R277" s="51"/>
      <c r="S277" s="51"/>
      <c r="T277" s="51"/>
      <c r="U277" s="52"/>
      <c r="V277" s="83"/>
      <c r="W277" s="83"/>
      <c r="X277" s="83"/>
      <c r="Y277" s="83"/>
      <c r="Z277" s="83"/>
      <c r="AA277" s="52"/>
      <c r="AB277" s="52"/>
    </row>
    <row r="278" spans="1:28">
      <c r="A278" s="51"/>
      <c r="B278" s="51"/>
      <c r="C278" s="51"/>
      <c r="D278" s="51"/>
      <c r="E278" s="51"/>
      <c r="F278" s="51"/>
      <c r="G278" s="51"/>
      <c r="H278" s="51"/>
      <c r="I278" s="51"/>
      <c r="J278" s="51"/>
      <c r="K278" s="51"/>
      <c r="L278" s="51"/>
      <c r="M278" s="51"/>
      <c r="N278" s="51"/>
      <c r="O278" s="51"/>
      <c r="P278" s="51"/>
      <c r="Q278" s="51"/>
      <c r="R278" s="51"/>
      <c r="S278" s="51"/>
      <c r="T278" s="51"/>
      <c r="U278" s="52"/>
      <c r="V278" s="83"/>
      <c r="W278" s="83"/>
      <c r="X278" s="83"/>
      <c r="Y278" s="83"/>
      <c r="Z278" s="83"/>
      <c r="AA278" s="52"/>
      <c r="AB278" s="52"/>
    </row>
    <row r="279" spans="1:28">
      <c r="A279" s="51"/>
      <c r="B279" s="51"/>
      <c r="C279" s="51"/>
      <c r="D279" s="51"/>
      <c r="E279" s="51"/>
      <c r="F279" s="51"/>
      <c r="G279" s="51"/>
      <c r="H279" s="51"/>
      <c r="I279" s="51"/>
      <c r="J279" s="51"/>
      <c r="K279" s="51"/>
      <c r="L279" s="51"/>
      <c r="M279" s="51"/>
      <c r="N279" s="51"/>
      <c r="O279" s="51"/>
      <c r="P279" s="51"/>
      <c r="Q279" s="51"/>
      <c r="R279" s="51"/>
      <c r="S279" s="51"/>
      <c r="T279" s="51"/>
      <c r="U279" s="52"/>
      <c r="V279" s="83"/>
      <c r="W279" s="83"/>
      <c r="X279" s="83"/>
      <c r="Y279" s="83"/>
      <c r="Z279" s="83"/>
      <c r="AA279" s="52"/>
      <c r="AB279" s="52"/>
    </row>
    <row r="280" spans="1:28">
      <c r="A280" s="51"/>
      <c r="B280" s="51"/>
      <c r="C280" s="51"/>
      <c r="D280" s="51"/>
      <c r="E280" s="51"/>
      <c r="F280" s="51"/>
      <c r="G280" s="51"/>
      <c r="H280" s="51"/>
      <c r="I280" s="51"/>
      <c r="J280" s="51"/>
      <c r="K280" s="51"/>
      <c r="L280" s="51"/>
      <c r="M280" s="51"/>
      <c r="N280" s="51"/>
      <c r="O280" s="51"/>
      <c r="P280" s="51"/>
      <c r="Q280" s="51"/>
      <c r="R280" s="51"/>
      <c r="S280" s="51"/>
      <c r="T280" s="51"/>
      <c r="U280" s="52"/>
      <c r="V280" s="83"/>
      <c r="W280" s="83"/>
      <c r="X280" s="83"/>
      <c r="Y280" s="83"/>
      <c r="Z280" s="83"/>
      <c r="AA280" s="52"/>
      <c r="AB280" s="52"/>
    </row>
    <row r="281" spans="1:28">
      <c r="A281" s="51"/>
      <c r="B281" s="51"/>
      <c r="C281" s="51"/>
      <c r="D281" s="51"/>
      <c r="E281" s="51"/>
      <c r="F281" s="51"/>
      <c r="G281" s="51"/>
      <c r="H281" s="51"/>
      <c r="I281" s="51"/>
      <c r="J281" s="51"/>
      <c r="K281" s="51"/>
      <c r="L281" s="51"/>
      <c r="M281" s="51"/>
      <c r="N281" s="51"/>
      <c r="O281" s="51"/>
      <c r="P281" s="51"/>
      <c r="Q281" s="51"/>
      <c r="R281" s="51"/>
      <c r="S281" s="51"/>
      <c r="T281" s="51"/>
      <c r="U281" s="52"/>
      <c r="V281" s="83"/>
      <c r="W281" s="83"/>
      <c r="X281" s="83"/>
      <c r="Y281" s="83"/>
      <c r="Z281" s="83"/>
      <c r="AA281" s="52"/>
      <c r="AB281" s="52"/>
    </row>
    <row r="282" spans="1:28">
      <c r="A282" s="51"/>
      <c r="B282" s="51"/>
      <c r="C282" s="51"/>
      <c r="D282" s="51"/>
      <c r="E282" s="51"/>
      <c r="F282" s="51"/>
      <c r="G282" s="51"/>
      <c r="H282" s="51"/>
      <c r="I282" s="51"/>
      <c r="J282" s="51"/>
      <c r="K282" s="51"/>
      <c r="L282" s="51"/>
      <c r="M282" s="51"/>
      <c r="N282" s="51"/>
      <c r="O282" s="51"/>
      <c r="P282" s="51"/>
      <c r="Q282" s="51"/>
      <c r="R282" s="51"/>
      <c r="S282" s="51"/>
      <c r="T282" s="51"/>
      <c r="U282" s="52"/>
      <c r="V282" s="83"/>
      <c r="W282" s="83"/>
      <c r="X282" s="83"/>
      <c r="Y282" s="83"/>
      <c r="Z282" s="83"/>
      <c r="AA282" s="52"/>
      <c r="AB282" s="52"/>
    </row>
    <row r="283" spans="1:28">
      <c r="A283" s="51"/>
      <c r="B283" s="51"/>
      <c r="C283" s="51"/>
      <c r="D283" s="51"/>
      <c r="E283" s="51"/>
      <c r="F283" s="51"/>
      <c r="G283" s="51"/>
      <c r="H283" s="51"/>
      <c r="I283" s="51"/>
      <c r="J283" s="51"/>
      <c r="K283" s="51"/>
      <c r="L283" s="51"/>
      <c r="M283" s="51"/>
      <c r="N283" s="51"/>
      <c r="O283" s="51"/>
      <c r="P283" s="51"/>
      <c r="Q283" s="51"/>
      <c r="R283" s="51"/>
      <c r="S283" s="51"/>
      <c r="T283" s="51"/>
      <c r="U283" s="52"/>
      <c r="V283" s="83"/>
      <c r="W283" s="83"/>
      <c r="X283" s="83"/>
      <c r="Y283" s="83"/>
      <c r="Z283" s="83"/>
      <c r="AA283" s="52"/>
      <c r="AB283" s="52"/>
    </row>
    <row r="284" spans="1:28">
      <c r="A284" s="51"/>
      <c r="B284" s="51"/>
      <c r="C284" s="51"/>
      <c r="D284" s="51"/>
      <c r="E284" s="51"/>
      <c r="F284" s="51"/>
      <c r="G284" s="51"/>
      <c r="H284" s="51"/>
      <c r="I284" s="51"/>
      <c r="J284" s="51"/>
      <c r="K284" s="51"/>
      <c r="L284" s="51"/>
      <c r="M284" s="51"/>
      <c r="N284" s="51"/>
      <c r="O284" s="51"/>
      <c r="P284" s="51"/>
      <c r="Q284" s="51"/>
      <c r="R284" s="51"/>
      <c r="S284" s="51"/>
      <c r="T284" s="51"/>
      <c r="U284" s="52"/>
      <c r="V284" s="83"/>
      <c r="W284" s="83"/>
      <c r="X284" s="83"/>
      <c r="Y284" s="83"/>
      <c r="Z284" s="83"/>
      <c r="AA284" s="52"/>
      <c r="AB284" s="52"/>
    </row>
    <row r="285" spans="1:28">
      <c r="A285" s="51"/>
      <c r="B285" s="51"/>
      <c r="C285" s="51"/>
      <c r="D285" s="51"/>
      <c r="E285" s="51"/>
      <c r="F285" s="51"/>
      <c r="G285" s="51"/>
      <c r="H285" s="51"/>
      <c r="I285" s="51"/>
      <c r="J285" s="51"/>
      <c r="K285" s="51"/>
      <c r="L285" s="51"/>
      <c r="M285" s="51"/>
      <c r="N285" s="51"/>
      <c r="O285" s="51"/>
      <c r="P285" s="51"/>
      <c r="Q285" s="51"/>
      <c r="R285" s="51"/>
      <c r="S285" s="51"/>
      <c r="T285" s="51"/>
      <c r="U285" s="52"/>
      <c r="V285" s="83"/>
      <c r="W285" s="83"/>
      <c r="X285" s="83"/>
      <c r="Y285" s="83"/>
      <c r="Z285" s="83"/>
      <c r="AA285" s="52"/>
      <c r="AB285" s="52"/>
    </row>
    <row r="286" spans="1:28">
      <c r="A286" s="51"/>
      <c r="B286" s="51"/>
      <c r="C286" s="51"/>
      <c r="D286" s="51"/>
      <c r="E286" s="51"/>
      <c r="F286" s="51"/>
      <c r="G286" s="51"/>
      <c r="H286" s="51"/>
      <c r="I286" s="51"/>
      <c r="J286" s="51"/>
      <c r="K286" s="51"/>
      <c r="L286" s="51"/>
      <c r="M286" s="51"/>
      <c r="N286" s="51"/>
      <c r="O286" s="51"/>
      <c r="P286" s="51"/>
      <c r="Q286" s="51"/>
      <c r="R286" s="51"/>
      <c r="S286" s="51"/>
      <c r="T286" s="51"/>
      <c r="U286" s="52"/>
      <c r="V286" s="83"/>
      <c r="W286" s="83"/>
      <c r="X286" s="83"/>
      <c r="Y286" s="83"/>
      <c r="Z286" s="83"/>
      <c r="AA286" s="52"/>
      <c r="AB286" s="52"/>
    </row>
    <row r="287" spans="1:28">
      <c r="A287" s="51"/>
      <c r="B287" s="51"/>
      <c r="C287" s="51"/>
      <c r="D287" s="51"/>
      <c r="E287" s="51"/>
      <c r="F287" s="51"/>
      <c r="G287" s="51"/>
      <c r="H287" s="51"/>
      <c r="I287" s="51"/>
      <c r="J287" s="51"/>
      <c r="K287" s="51"/>
      <c r="L287" s="51"/>
      <c r="M287" s="51"/>
      <c r="N287" s="51"/>
      <c r="O287" s="51"/>
      <c r="P287" s="51"/>
      <c r="Q287" s="51"/>
      <c r="R287" s="51"/>
      <c r="S287" s="51"/>
      <c r="T287" s="51"/>
      <c r="U287" s="52"/>
      <c r="V287" s="83"/>
      <c r="W287" s="83"/>
      <c r="X287" s="83"/>
      <c r="Y287" s="83"/>
      <c r="Z287" s="83"/>
      <c r="AA287" s="52"/>
      <c r="AB287" s="52"/>
    </row>
    <row r="288" spans="1:28">
      <c r="A288" s="51"/>
      <c r="B288" s="51"/>
      <c r="C288" s="51"/>
      <c r="D288" s="51"/>
      <c r="E288" s="51"/>
      <c r="F288" s="51"/>
      <c r="G288" s="51"/>
      <c r="H288" s="51"/>
      <c r="I288" s="51"/>
      <c r="J288" s="51"/>
      <c r="K288" s="51"/>
      <c r="L288" s="51"/>
      <c r="M288" s="51"/>
      <c r="N288" s="51"/>
      <c r="O288" s="51"/>
      <c r="P288" s="51"/>
      <c r="Q288" s="51"/>
      <c r="R288" s="51"/>
      <c r="S288" s="51"/>
      <c r="T288" s="51"/>
      <c r="U288" s="52"/>
      <c r="V288" s="83"/>
      <c r="W288" s="83"/>
      <c r="X288" s="83"/>
      <c r="Y288" s="83"/>
      <c r="Z288" s="83"/>
      <c r="AA288" s="52"/>
      <c r="AB288" s="52"/>
    </row>
    <row r="289" spans="1:28">
      <c r="A289" s="51"/>
      <c r="B289" s="51"/>
      <c r="C289" s="51"/>
      <c r="D289" s="51"/>
      <c r="E289" s="51"/>
      <c r="F289" s="51"/>
      <c r="G289" s="51"/>
      <c r="H289" s="51"/>
      <c r="I289" s="51"/>
      <c r="J289" s="51"/>
      <c r="K289" s="51"/>
      <c r="L289" s="51"/>
      <c r="M289" s="51"/>
      <c r="N289" s="51"/>
      <c r="O289" s="51"/>
      <c r="P289" s="51"/>
      <c r="Q289" s="51"/>
      <c r="R289" s="51"/>
      <c r="S289" s="51"/>
      <c r="T289" s="51"/>
      <c r="U289" s="52"/>
      <c r="V289" s="83"/>
      <c r="W289" s="83"/>
      <c r="X289" s="83"/>
      <c r="Y289" s="83"/>
      <c r="Z289" s="83"/>
      <c r="AA289" s="52"/>
      <c r="AB289" s="52"/>
    </row>
    <row r="290" spans="1:28">
      <c r="A290" s="51"/>
      <c r="B290" s="51"/>
      <c r="C290" s="51"/>
      <c r="D290" s="51"/>
      <c r="E290" s="51"/>
      <c r="F290" s="51"/>
      <c r="G290" s="51"/>
      <c r="H290" s="51"/>
      <c r="I290" s="51"/>
      <c r="J290" s="51"/>
      <c r="K290" s="51"/>
      <c r="L290" s="51"/>
      <c r="M290" s="51"/>
      <c r="N290" s="51"/>
      <c r="O290" s="51"/>
      <c r="P290" s="51"/>
      <c r="Q290" s="51"/>
      <c r="R290" s="51"/>
      <c r="S290" s="51"/>
      <c r="T290" s="51"/>
      <c r="U290" s="52"/>
      <c r="V290" s="83"/>
      <c r="W290" s="83"/>
      <c r="X290" s="83"/>
      <c r="Y290" s="83"/>
      <c r="Z290" s="83"/>
      <c r="AA290" s="52"/>
      <c r="AB290" s="52"/>
    </row>
    <row r="291" spans="1:28">
      <c r="A291" s="51"/>
      <c r="B291" s="51"/>
      <c r="C291" s="51"/>
      <c r="D291" s="51"/>
      <c r="E291" s="51"/>
      <c r="F291" s="51"/>
      <c r="G291" s="51"/>
      <c r="H291" s="51"/>
      <c r="I291" s="51"/>
      <c r="J291" s="51"/>
      <c r="K291" s="51"/>
      <c r="L291" s="51"/>
      <c r="M291" s="51"/>
      <c r="N291" s="51"/>
      <c r="O291" s="51"/>
      <c r="P291" s="51"/>
      <c r="Q291" s="51"/>
      <c r="R291" s="51"/>
      <c r="S291" s="51"/>
      <c r="T291" s="51"/>
      <c r="U291" s="52"/>
      <c r="V291" s="83"/>
      <c r="W291" s="83"/>
      <c r="X291" s="83"/>
      <c r="Y291" s="83"/>
      <c r="Z291" s="83"/>
      <c r="AA291" s="52"/>
      <c r="AB291" s="52"/>
    </row>
    <row r="292" spans="1:28">
      <c r="A292" s="51"/>
      <c r="B292" s="51"/>
      <c r="C292" s="51"/>
      <c r="D292" s="51"/>
      <c r="E292" s="51"/>
      <c r="F292" s="51"/>
      <c r="G292" s="51"/>
      <c r="H292" s="51"/>
      <c r="I292" s="51"/>
      <c r="J292" s="51"/>
      <c r="K292" s="51"/>
      <c r="L292" s="51"/>
      <c r="M292" s="51"/>
      <c r="N292" s="51"/>
      <c r="O292" s="51"/>
      <c r="P292" s="51"/>
      <c r="Q292" s="51"/>
      <c r="R292" s="51"/>
      <c r="S292" s="51"/>
      <c r="T292" s="51"/>
      <c r="U292" s="52"/>
      <c r="V292" s="83"/>
      <c r="W292" s="83"/>
      <c r="X292" s="83"/>
      <c r="Y292" s="83"/>
      <c r="Z292" s="83"/>
      <c r="AA292" s="52"/>
      <c r="AB292" s="52"/>
    </row>
    <row r="293" spans="1:28">
      <c r="A293" s="51"/>
      <c r="B293" s="51"/>
      <c r="C293" s="51"/>
      <c r="D293" s="51"/>
      <c r="E293" s="51"/>
      <c r="F293" s="51"/>
      <c r="G293" s="51"/>
      <c r="H293" s="51"/>
      <c r="I293" s="51"/>
      <c r="J293" s="51"/>
      <c r="K293" s="51"/>
      <c r="L293" s="51"/>
      <c r="M293" s="51"/>
      <c r="N293" s="51"/>
      <c r="O293" s="51"/>
      <c r="P293" s="51"/>
      <c r="Q293" s="51"/>
      <c r="R293" s="51"/>
      <c r="S293" s="51"/>
      <c r="T293" s="51"/>
      <c r="U293" s="52"/>
      <c r="V293" s="83"/>
      <c r="W293" s="83"/>
      <c r="X293" s="83"/>
      <c r="Y293" s="83"/>
      <c r="Z293" s="83"/>
      <c r="AA293" s="52"/>
      <c r="AB293" s="52"/>
    </row>
    <row r="294" spans="1:28">
      <c r="A294" s="51"/>
      <c r="B294" s="51"/>
      <c r="C294" s="51"/>
      <c r="D294" s="51"/>
      <c r="E294" s="51"/>
      <c r="F294" s="51"/>
      <c r="G294" s="51"/>
      <c r="H294" s="51"/>
      <c r="I294" s="51"/>
      <c r="J294" s="51"/>
      <c r="K294" s="51"/>
      <c r="L294" s="51"/>
      <c r="M294" s="51"/>
      <c r="N294" s="51"/>
      <c r="O294" s="51"/>
      <c r="P294" s="51"/>
      <c r="Q294" s="51"/>
      <c r="R294" s="51"/>
      <c r="S294" s="51"/>
      <c r="T294" s="51"/>
      <c r="U294" s="52"/>
      <c r="V294" s="83"/>
      <c r="W294" s="83"/>
      <c r="X294" s="83"/>
      <c r="Y294" s="83"/>
      <c r="Z294" s="83"/>
      <c r="AA294" s="52"/>
      <c r="AB294" s="52"/>
    </row>
    <row r="295" spans="1:28">
      <c r="A295" s="51"/>
      <c r="B295" s="51"/>
      <c r="C295" s="51"/>
      <c r="D295" s="51"/>
      <c r="E295" s="51"/>
      <c r="F295" s="51"/>
      <c r="G295" s="51"/>
      <c r="H295" s="51"/>
      <c r="I295" s="51"/>
      <c r="J295" s="51"/>
      <c r="K295" s="51"/>
      <c r="L295" s="51"/>
      <c r="M295" s="51"/>
      <c r="N295" s="51"/>
      <c r="O295" s="51"/>
      <c r="P295" s="51"/>
      <c r="Q295" s="51"/>
      <c r="R295" s="51"/>
      <c r="S295" s="51"/>
      <c r="T295" s="51"/>
      <c r="U295" s="52"/>
      <c r="V295" s="83"/>
      <c r="W295" s="83"/>
      <c r="X295" s="83"/>
      <c r="Y295" s="83"/>
      <c r="Z295" s="83"/>
      <c r="AA295" s="52"/>
      <c r="AB295" s="52"/>
    </row>
    <row r="296" spans="1:28">
      <c r="A296" s="51"/>
      <c r="B296" s="51"/>
      <c r="C296" s="51"/>
      <c r="D296" s="51"/>
      <c r="E296" s="51"/>
      <c r="F296" s="51"/>
      <c r="G296" s="51"/>
      <c r="H296" s="51"/>
      <c r="I296" s="51"/>
      <c r="J296" s="51"/>
      <c r="K296" s="51"/>
      <c r="L296" s="51"/>
      <c r="M296" s="51"/>
      <c r="N296" s="51"/>
      <c r="O296" s="51"/>
      <c r="P296" s="51"/>
      <c r="Q296" s="51"/>
      <c r="R296" s="51"/>
      <c r="S296" s="51"/>
      <c r="T296" s="51"/>
      <c r="U296" s="52"/>
      <c r="V296" s="83"/>
      <c r="W296" s="83"/>
      <c r="X296" s="83"/>
      <c r="Y296" s="83"/>
      <c r="Z296" s="83"/>
      <c r="AA296" s="52"/>
      <c r="AB296" s="52"/>
    </row>
    <row r="297" spans="1:28">
      <c r="A297" s="51"/>
      <c r="B297" s="51"/>
      <c r="C297" s="51"/>
      <c r="D297" s="51"/>
      <c r="E297" s="51"/>
      <c r="F297" s="51"/>
      <c r="G297" s="51"/>
      <c r="H297" s="51"/>
      <c r="I297" s="51"/>
      <c r="J297" s="51"/>
      <c r="K297" s="51"/>
      <c r="L297" s="51"/>
      <c r="M297" s="51"/>
      <c r="N297" s="51"/>
      <c r="O297" s="51"/>
      <c r="P297" s="51"/>
      <c r="Q297" s="51"/>
      <c r="R297" s="51"/>
      <c r="S297" s="51"/>
      <c r="T297" s="51"/>
      <c r="U297" s="52"/>
      <c r="V297" s="83"/>
      <c r="W297" s="83"/>
      <c r="X297" s="83"/>
      <c r="Y297" s="83"/>
      <c r="Z297" s="83"/>
      <c r="AA297" s="52"/>
      <c r="AB297" s="52"/>
    </row>
    <row r="298" spans="1:28">
      <c r="A298" s="51"/>
      <c r="B298" s="51"/>
      <c r="C298" s="51"/>
      <c r="D298" s="51"/>
      <c r="E298" s="51"/>
      <c r="F298" s="51"/>
      <c r="G298" s="51"/>
      <c r="H298" s="51"/>
      <c r="I298" s="51"/>
      <c r="J298" s="51"/>
      <c r="K298" s="51"/>
      <c r="L298" s="51"/>
      <c r="M298" s="51"/>
      <c r="N298" s="51"/>
      <c r="O298" s="51"/>
      <c r="P298" s="51"/>
      <c r="Q298" s="51"/>
      <c r="R298" s="51"/>
      <c r="S298" s="51"/>
      <c r="T298" s="51"/>
      <c r="U298" s="52"/>
      <c r="V298" s="83"/>
      <c r="W298" s="83"/>
      <c r="X298" s="83"/>
      <c r="Y298" s="83"/>
      <c r="Z298" s="83"/>
      <c r="AA298" s="52"/>
      <c r="AB298" s="52"/>
    </row>
  </sheetData>
  <sheetProtection sheet="1" objects="1" scenarios="1" formatCells="0" selectLockedCells="1"/>
  <mergeCells count="9">
    <mergeCell ref="B4:D5"/>
    <mergeCell ref="B6:B9"/>
    <mergeCell ref="A31:N31"/>
    <mergeCell ref="A58:N58"/>
    <mergeCell ref="B1:N2"/>
    <mergeCell ref="I4:K5"/>
    <mergeCell ref="I6:I9"/>
    <mergeCell ref="L4:N4"/>
    <mergeCell ref="E4:G4"/>
  </mergeCells>
  <phoneticPr fontId="4"/>
  <printOptions horizontalCentered="1"/>
  <pageMargins left="0.39370078740157483" right="0.39370078740157483" top="0.39370078740157483" bottom="0.19685039370078741" header="0.51181102362204722" footer="0.31496062992125984"/>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14</vt:i4>
      </vt:variant>
    </vt:vector>
  </HeadingPairs>
  <TitlesOfParts>
    <vt:vector size="33" baseType="lpstr">
      <vt:lpstr>標準化得点計算</vt:lpstr>
      <vt:lpstr>作成方法(1)</vt:lpstr>
      <vt:lpstr>作成方法(2)</vt:lpstr>
      <vt:lpstr>作成方法(3)</vt:lpstr>
      <vt:lpstr>入力シート</vt:lpstr>
      <vt:lpstr>「学力向上アクションプラン」(1)(2-1)(2-2)</vt:lpstr>
      <vt:lpstr>公表用資料</vt:lpstr>
      <vt:lpstr>(3)全体の概要 ・国語</vt:lpstr>
      <vt:lpstr>(4)算数</vt:lpstr>
      <vt:lpstr>(5)児童質問紙より(1)</vt:lpstr>
      <vt:lpstr>(５)児童質問紙より(2)</vt:lpstr>
      <vt:lpstr>(５)児童質問紙より(3)</vt:lpstr>
      <vt:lpstr>(5)児童質問紙より(4)</vt:lpstr>
      <vt:lpstr>(6)学校質問紙より(1)</vt:lpstr>
      <vt:lpstr>(6)学校質問紙より(2)</vt:lpstr>
      <vt:lpstr>(6)学校質問紙より(３)</vt:lpstr>
      <vt:lpstr>(6)学校質問紙より(4)</vt:lpstr>
      <vt:lpstr>基礎データ（教科）</vt:lpstr>
      <vt:lpstr>基礎データ（質問紙）</vt:lpstr>
      <vt:lpstr>'(3)全体の概要 ・国語'!Print_Area</vt:lpstr>
      <vt:lpstr>'(4)算数'!Print_Area</vt:lpstr>
      <vt:lpstr>'(5)児童質問紙より(1)'!Print_Area</vt:lpstr>
      <vt:lpstr>'(6)学校質問紙より(1)'!Print_Area</vt:lpstr>
      <vt:lpstr>'「学力向上アクションプラン」(1)(2-1)(2-2)'!Print_Area</vt:lpstr>
      <vt:lpstr>'基礎データ（教科）'!Print_Area</vt:lpstr>
      <vt:lpstr>'基礎データ（質問紙）'!Print_Area</vt:lpstr>
      <vt:lpstr>公表用資料!Print_Area</vt:lpstr>
      <vt:lpstr>'作成方法(1)'!Print_Area</vt:lpstr>
      <vt:lpstr>'作成方法(2)'!Print_Area</vt:lpstr>
      <vt:lpstr>'作成方法(3)'!Print_Area</vt:lpstr>
      <vt:lpstr>入力シート!Print_Area</vt:lpstr>
      <vt:lpstr>標準化得点計算!Print_Area</vt:lpstr>
      <vt:lpstr>'基礎データ（質問紙）'!Print_Titles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sakusei</dc:creator>
  <cp:lastModifiedBy>User</cp:lastModifiedBy>
  <cp:lastPrinted>2017-03-31T02:49:12Z</cp:lastPrinted>
  <dcterms:created xsi:type="dcterms:W3CDTF">2008-08-18T07:12:41Z</dcterms:created>
  <dcterms:modified xsi:type="dcterms:W3CDTF">2017-03-31T02:49:20Z</dcterms:modified>
</cp:coreProperties>
</file>